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ys\Documents\"/>
    </mc:Choice>
  </mc:AlternateContent>
  <bookViews>
    <workbookView xWindow="0" yWindow="0" windowWidth="20490" windowHeight="7755"/>
  </bookViews>
  <sheets>
    <sheet name="Fracking oil spreadsheet" sheetId="1" r:id="rId1"/>
    <sheet name="Scenario Summary" sheetId="4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C43" i="1" l="1"/>
  <c r="I35" i="1" l="1"/>
  <c r="F56" i="1"/>
  <c r="G56" i="1"/>
  <c r="F54" i="1"/>
  <c r="G54" i="1"/>
  <c r="H54" i="1"/>
  <c r="D16" i="1"/>
  <c r="E16" i="1"/>
  <c r="F16" i="1"/>
  <c r="G16" i="1"/>
  <c r="H16" i="1"/>
  <c r="D18" i="1"/>
  <c r="E18" i="1"/>
  <c r="F18" i="1"/>
  <c r="G18" i="1"/>
  <c r="H18" i="1"/>
  <c r="I18" i="1"/>
  <c r="J18" i="1"/>
  <c r="D19" i="1"/>
  <c r="E19" i="1"/>
  <c r="F19" i="1"/>
  <c r="G19" i="1"/>
  <c r="H19" i="1"/>
  <c r="G37" i="1"/>
  <c r="H37" i="1"/>
  <c r="I37" i="1"/>
  <c r="J37" i="1"/>
  <c r="G38" i="1"/>
  <c r="H38" i="1"/>
  <c r="I38" i="1"/>
  <c r="G39" i="1"/>
  <c r="H39" i="1"/>
  <c r="I39" i="1"/>
  <c r="I40" i="1" s="1"/>
  <c r="I41" i="1" s="1"/>
  <c r="G40" i="1"/>
  <c r="H40" i="1"/>
  <c r="G41" i="1"/>
  <c r="H41" i="1"/>
  <c r="J52" i="1"/>
  <c r="J49" i="1"/>
  <c r="I52" i="1"/>
  <c r="I49" i="1"/>
  <c r="G52" i="1"/>
  <c r="H49" i="1"/>
  <c r="J51" i="1"/>
  <c r="I51" i="1"/>
  <c r="H51" i="1"/>
  <c r="H52" i="1" s="1"/>
  <c r="G51" i="1"/>
  <c r="F51" i="1"/>
  <c r="C51" i="1"/>
  <c r="E51" i="1"/>
  <c r="D51" i="1"/>
  <c r="B54" i="1"/>
  <c r="C52" i="1"/>
  <c r="C37" i="1"/>
  <c r="C32" i="1"/>
  <c r="C31" i="1"/>
  <c r="D24" i="1"/>
  <c r="C24" i="1"/>
  <c r="E7" i="1"/>
  <c r="D7" i="1"/>
  <c r="I54" i="1" l="1"/>
  <c r="I16" i="1"/>
  <c r="D49" i="1"/>
  <c r="C18" i="1"/>
  <c r="D36" i="1"/>
  <c r="E36" i="1"/>
  <c r="F36" i="1"/>
  <c r="G36" i="1"/>
  <c r="H36" i="1"/>
  <c r="I36" i="1"/>
  <c r="J36" i="1"/>
  <c r="E35" i="1"/>
  <c r="F35" i="1"/>
  <c r="G35" i="1"/>
  <c r="H35" i="1"/>
  <c r="J35" i="1"/>
  <c r="J38" i="1" s="1"/>
  <c r="J39" i="1" s="1"/>
  <c r="E34" i="1"/>
  <c r="F34" i="1"/>
  <c r="G34" i="1"/>
  <c r="H34" i="1"/>
  <c r="I34" i="1"/>
  <c r="D29" i="1"/>
  <c r="E29" i="1"/>
  <c r="F29" i="1"/>
  <c r="G29" i="1"/>
  <c r="H29" i="1"/>
  <c r="I29" i="1"/>
  <c r="C29" i="1"/>
  <c r="C35" i="1" s="1"/>
  <c r="C27" i="1"/>
  <c r="D32" i="1"/>
  <c r="E32" i="1"/>
  <c r="F32" i="1"/>
  <c r="G32" i="1"/>
  <c r="H32" i="1"/>
  <c r="I32" i="1"/>
  <c r="D31" i="1"/>
  <c r="E31" i="1"/>
  <c r="F31" i="1"/>
  <c r="G31" i="1"/>
  <c r="H31" i="1"/>
  <c r="I31" i="1"/>
  <c r="C34" i="1" l="1"/>
  <c r="C38" i="1" s="1"/>
  <c r="C39" i="1" s="1"/>
  <c r="C40" i="1" s="1"/>
  <c r="C41" i="1" s="1"/>
  <c r="H56" i="1"/>
  <c r="I19" i="1"/>
  <c r="J40" i="1"/>
  <c r="J41" i="1" s="1"/>
  <c r="D38" i="1"/>
  <c r="D39" i="1" s="1"/>
  <c r="D40" i="1" s="1"/>
  <c r="D41" i="1" s="1"/>
  <c r="D54" i="1" s="1"/>
  <c r="D37" i="1"/>
  <c r="D52" i="1"/>
  <c r="E49" i="1" s="1"/>
  <c r="D35" i="1"/>
  <c r="D34" i="1"/>
  <c r="E24" i="1"/>
  <c r="F24" i="1"/>
  <c r="G24" i="1"/>
  <c r="H24" i="1"/>
  <c r="I24" i="1"/>
  <c r="I23" i="1"/>
  <c r="H23" i="1"/>
  <c r="G23" i="1"/>
  <c r="F23" i="1"/>
  <c r="E23" i="1"/>
  <c r="D23" i="1"/>
  <c r="C23" i="1"/>
  <c r="J7" i="1"/>
  <c r="I7" i="1"/>
  <c r="H7" i="1"/>
  <c r="G7" i="1"/>
  <c r="F7" i="1"/>
  <c r="J16" i="1" l="1"/>
  <c r="J54" i="1"/>
  <c r="E52" i="1"/>
  <c r="F49" i="1" s="1"/>
  <c r="F52" i="1" s="1"/>
  <c r="G49" i="1" s="1"/>
  <c r="E37" i="1"/>
  <c r="E38" i="1" s="1"/>
  <c r="E39" i="1" s="1"/>
  <c r="C54" i="1"/>
  <c r="C56" i="1" s="1"/>
  <c r="C46" i="1"/>
  <c r="C16" i="1"/>
  <c r="J56" i="1" l="1"/>
  <c r="I56" i="1"/>
  <c r="J19" i="1"/>
  <c r="F37" i="1"/>
  <c r="F38" i="1" s="1"/>
  <c r="F39" i="1" s="1"/>
  <c r="F40" i="1" s="1"/>
  <c r="F41" i="1" s="1"/>
  <c r="E40" i="1"/>
  <c r="E41" i="1" s="1"/>
  <c r="C19" i="1"/>
  <c r="B56" i="1"/>
  <c r="D27" i="1"/>
  <c r="D46" i="1" s="1"/>
  <c r="C17" i="1"/>
  <c r="E27" i="1" l="1"/>
  <c r="E43" i="1" s="1"/>
  <c r="E46" i="1" s="1"/>
  <c r="D17" i="1"/>
  <c r="E54" i="1"/>
  <c r="F27" i="1" l="1"/>
  <c r="F43" i="1" s="1"/>
  <c r="F46" i="1" s="1"/>
  <c r="E17" i="1"/>
  <c r="E56" i="1"/>
  <c r="D56" i="1"/>
  <c r="G27" i="1" l="1"/>
  <c r="G43" i="1" s="1"/>
  <c r="G46" i="1" s="1"/>
  <c r="F17" i="1"/>
  <c r="H27" i="1" l="1"/>
  <c r="H43" i="1" s="1"/>
  <c r="H46" i="1" s="1"/>
  <c r="G17" i="1"/>
  <c r="I27" i="1" l="1"/>
  <c r="I43" i="1" s="1"/>
  <c r="I46" i="1" s="1"/>
  <c r="H17" i="1"/>
  <c r="I17" i="1" l="1"/>
  <c r="J27" i="1"/>
  <c r="J43" i="1" s="1"/>
  <c r="J46" i="1" s="1"/>
  <c r="J17" i="1" s="1"/>
</calcChain>
</file>

<file path=xl/comments1.xml><?xml version="1.0" encoding="utf-8"?>
<comments xmlns="http://schemas.openxmlformats.org/spreadsheetml/2006/main">
  <authors>
    <author>Lynn Davidson</author>
  </authors>
  <commentList>
    <comment ref="C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D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E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F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G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H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I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Royalty was calculated as thus; 12% of revenue value minus the oil transport cost. 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No values can be found here for this case, due to no certain cell values to complete the computation. </t>
        </r>
      </text>
    </comment>
    <comment ref="C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 </t>
        </r>
      </text>
    </comment>
    <comment ref="D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E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G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H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I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Severance Taxes was calculated as thus; 5% of revenue value minus the oil transport cost.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Lynn Davidson:</t>
        </r>
        <r>
          <rPr>
            <sz val="9"/>
            <color indexed="81"/>
            <rFont val="Tahoma"/>
            <family val="2"/>
          </rPr>
          <t xml:space="preserve">
No values can be found here for this case, due to no certain cell values to complete the computation. </t>
        </r>
      </text>
    </comment>
  </commentList>
</comments>
</file>

<file path=xl/sharedStrings.xml><?xml version="1.0" encoding="utf-8"?>
<sst xmlns="http://schemas.openxmlformats.org/spreadsheetml/2006/main" count="125" uniqueCount="70">
  <si>
    <t>Fracking Oil Investment Decision</t>
  </si>
  <si>
    <t>Constants</t>
  </si>
  <si>
    <t>Income Tax Rate</t>
  </si>
  <si>
    <t>Cash Needed to Start Year</t>
  </si>
  <si>
    <t>Inputs</t>
  </si>
  <si>
    <t>NA</t>
  </si>
  <si>
    <t>Price Per Barrel</t>
  </si>
  <si>
    <t>Summary of Key Results</t>
  </si>
  <si>
    <t>Net Income After Taxes</t>
  </si>
  <si>
    <t>End-of-the-Year Cash On Hand</t>
  </si>
  <si>
    <t>End-of-the-Year Debt Owed</t>
  </si>
  <si>
    <t>Calculations</t>
  </si>
  <si>
    <t>Decline Rate</t>
  </si>
  <si>
    <t>Initial Production Rate (IPR)</t>
  </si>
  <si>
    <t>Initial Production Rate/Day (IPR)</t>
  </si>
  <si>
    <t>Average Production/Day in the Year</t>
  </si>
  <si>
    <t>Income and Cash Flow Statement</t>
  </si>
  <si>
    <t>Beginning of-the-Year Cash On Hand</t>
  </si>
  <si>
    <t>Revenue</t>
  </si>
  <si>
    <t>Interest Rate on New Debt</t>
  </si>
  <si>
    <t>Barrels of Oil Produced in the Year</t>
  </si>
  <si>
    <t xml:space="preserve">    Royalties to Land Owners</t>
  </si>
  <si>
    <t xml:space="preserve">    Interest on Junk Bonds</t>
  </si>
  <si>
    <t xml:space="preserve">    Severance Taxes</t>
  </si>
  <si>
    <t xml:space="preserve">    Interest on New Debt</t>
  </si>
  <si>
    <t>Out of Pocket Costs and Expenses</t>
  </si>
  <si>
    <t>Total Out of Pocket Costs and Expenses</t>
  </si>
  <si>
    <t>Income Before Taxes</t>
  </si>
  <si>
    <t>Income Tax Expense</t>
  </si>
  <si>
    <t>Net Income After Income Tax Expense</t>
  </si>
  <si>
    <t>Net Cash Position (NCP) Before
Borrowing and Repayment of Debt</t>
  </si>
  <si>
    <t>Add: Increase in Borrowing</t>
  </si>
  <si>
    <t>Debt Owed</t>
  </si>
  <si>
    <t>Beginning-of-the-Year Debt Owed</t>
  </si>
  <si>
    <t>Less: Repayment of Debt</t>
  </si>
  <si>
    <t>Net Present Value of  Investment</t>
  </si>
  <si>
    <t>Net Present Value Data</t>
  </si>
  <si>
    <t>Interest on Junk Bonds</t>
  </si>
  <si>
    <t>Requested Investment</t>
  </si>
  <si>
    <t xml:space="preserve">    Well Operations ($3/barrel)</t>
  </si>
  <si>
    <t xml:space="preserve">    Oil Transport ($12/barrel)</t>
  </si>
  <si>
    <t xml:space="preserve">    General and Administrative </t>
  </si>
  <si>
    <t>Net Present Value @ 15%</t>
  </si>
  <si>
    <t>-</t>
  </si>
  <si>
    <t xml:space="preserve"> </t>
  </si>
  <si>
    <t>His 50</t>
  </si>
  <si>
    <t>If the investment is $10 million, the price per barrel is $50, and the interest rate is 4 percent each year from 2017 to 2024</t>
  </si>
  <si>
    <t>His 70</t>
  </si>
  <si>
    <t>If the investment is $10 million, the price per barrel is $70, and the interest rate is 4 percent each year from 2017 to 2024</t>
  </si>
  <si>
    <t>His 90</t>
  </si>
  <si>
    <t>If the investment is $10 million, the price per barrel is $90, and the interest rate is 4 percent each year from 2017 to 2024</t>
  </si>
  <si>
    <t>His 110</t>
  </si>
  <si>
    <t>If the investment is $10 million, the price per barrel is $110, and the interest rate is 4 percent each year from 2017 to 2024</t>
  </si>
  <si>
    <t>Yours 50</t>
  </si>
  <si>
    <t>Yours 70</t>
  </si>
  <si>
    <t>Yours 90</t>
  </si>
  <si>
    <t>Yours 110</t>
  </si>
  <si>
    <t>Scenario Summary</t>
  </si>
  <si>
    <t>Changing Cells:</t>
  </si>
  <si>
    <t>Current Values:</t>
  </si>
  <si>
    <t>Result Cells:</t>
  </si>
  <si>
    <t>Notes:  Current Values column represents values of changing cells at</t>
  </si>
  <si>
    <t>time Scenario Summary Report was created.  Changing cells for each</t>
  </si>
  <si>
    <t>scenario are highlighted in gray.</t>
  </si>
  <si>
    <t>Net present value@ 15%</t>
  </si>
  <si>
    <t>Net present value Data</t>
  </si>
  <si>
    <t>NCP</t>
  </si>
  <si>
    <t>Net Income After Tax</t>
  </si>
  <si>
    <t>Required Investment</t>
  </si>
  <si>
    <t>Price per barrel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</si>
</sst>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u val="singleAccounting"/>
      <sz val="12"/>
      <color theme="1"/>
      <name val="Times New Roman"/>
      <family val="1"/>
    </font>
    <font>
      <u val="doubleAccounting"/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0"/>
      <color indexed="9"/>
      <name val="Calibri"/>
      <family val="2"/>
      <scheme val="minor"/>
    </font>
    <font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24"/>
      </patternFill>
    </fill>
    <fill>
      <patternFill patternType="solid">
        <fgColor theme="4" tint="0.59999389629810485"/>
        <bgColor indexed="7"/>
      </patternFill>
    </fill>
    <fill>
      <patternFill patternType="solid">
        <fgColor theme="9"/>
        <bgColor indexed="24"/>
      </patternFill>
    </fill>
    <fill>
      <patternFill patternType="solid">
        <fgColor theme="4" tint="-0.249977111117893"/>
        <bgColor indexed="2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9" fontId="5" fillId="0" borderId="0" xfId="3" applyFont="1" applyAlignment="1">
      <alignment horizontal="right"/>
    </xf>
    <xf numFmtId="42" fontId="5" fillId="0" borderId="0" xfId="3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1" fontId="5" fillId="0" borderId="0" xfId="3" applyNumberFormat="1" applyFont="1" applyAlignment="1">
      <alignment horizontal="right"/>
    </xf>
    <xf numFmtId="164" fontId="5" fillId="0" borderId="0" xfId="3" applyNumberFormat="1" applyFont="1" applyAlignment="1">
      <alignment horizontal="right"/>
    </xf>
    <xf numFmtId="164" fontId="5" fillId="0" borderId="1" xfId="2" applyNumberFormat="1" applyFont="1" applyBorder="1" applyAlignment="1">
      <alignment horizontal="right"/>
    </xf>
    <xf numFmtId="6" fontId="5" fillId="0" borderId="0" xfId="3" applyNumberFormat="1" applyFont="1" applyAlignment="1">
      <alignment horizontal="right"/>
    </xf>
    <xf numFmtId="9" fontId="5" fillId="0" borderId="1" xfId="0" applyNumberFormat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0" fontId="0" fillId="0" borderId="0" xfId="0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1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4" fontId="5" fillId="0" borderId="0" xfId="2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44" fontId="5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44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9" fontId="5" fillId="0" borderId="0" xfId="0" applyNumberFormat="1" applyFont="1" applyAlignment="1">
      <alignment horizontal="right"/>
    </xf>
    <xf numFmtId="8" fontId="5" fillId="0" borderId="1" xfId="0" applyNumberFormat="1" applyFont="1" applyBorder="1" applyAlignment="1">
      <alignment horizontal="right"/>
    </xf>
    <xf numFmtId="0" fontId="0" fillId="0" borderId="0" xfId="0" applyFill="1" applyBorder="1" applyAlignment="1"/>
    <xf numFmtId="6" fontId="0" fillId="0" borderId="0" xfId="0" applyNumberFormat="1" applyFill="1" applyBorder="1" applyAlignment="1"/>
    <xf numFmtId="9" fontId="0" fillId="0" borderId="0" xfId="0" applyNumberFormat="1" applyFill="1" applyBorder="1" applyAlignment="1"/>
    <xf numFmtId="165" fontId="0" fillId="0" borderId="0" xfId="0" applyNumberFormat="1" applyFill="1" applyBorder="1" applyAlignment="1"/>
    <xf numFmtId="164" fontId="0" fillId="0" borderId="0" xfId="0" applyNumberFormat="1" applyFill="1" applyBorder="1" applyAlignment="1"/>
    <xf numFmtId="0" fontId="0" fillId="0" borderId="5" xfId="0" applyFill="1" applyBorder="1" applyAlignment="1"/>
    <xf numFmtId="0" fontId="11" fillId="2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top" wrapText="1"/>
    </xf>
    <xf numFmtId="0" fontId="2" fillId="3" borderId="0" xfId="0" applyFont="1" applyFill="1"/>
    <xf numFmtId="0" fontId="5" fillId="3" borderId="0" xfId="0" applyFont="1" applyFill="1"/>
    <xf numFmtId="0" fontId="3" fillId="3" borderId="0" xfId="0" applyFont="1" applyFill="1"/>
    <xf numFmtId="0" fontId="0" fillId="3" borderId="0" xfId="0" applyFill="1"/>
    <xf numFmtId="0" fontId="5" fillId="3" borderId="0" xfId="0" applyFont="1" applyFill="1" applyAlignment="1">
      <alignment wrapText="1"/>
    </xf>
    <xf numFmtId="0" fontId="12" fillId="5" borderId="5" xfId="0" applyFont="1" applyFill="1" applyBorder="1" applyAlignment="1">
      <alignment horizontal="left"/>
    </xf>
    <xf numFmtId="0" fontId="11" fillId="5" borderId="0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6" fontId="0" fillId="6" borderId="0" xfId="0" applyNumberFormat="1" applyFill="1" applyBorder="1" applyAlignment="1"/>
    <xf numFmtId="9" fontId="0" fillId="6" borderId="0" xfId="0" applyNumberFormat="1" applyFill="1" applyBorder="1" applyAlignment="1"/>
    <xf numFmtId="165" fontId="0" fillId="6" borderId="0" xfId="0" applyNumberFormat="1" applyFill="1" applyBorder="1" applyAlignment="1"/>
    <xf numFmtId="0" fontId="10" fillId="7" borderId="2" xfId="0" applyFont="1" applyFill="1" applyBorder="1" applyAlignment="1">
      <alignment horizontal="left"/>
    </xf>
    <xf numFmtId="0" fontId="13" fillId="7" borderId="2" xfId="0" applyFont="1" applyFill="1" applyBorder="1" applyAlignment="1">
      <alignment horizontal="right"/>
    </xf>
    <xf numFmtId="0" fontId="10" fillId="7" borderId="4" xfId="0" applyFont="1" applyFill="1" applyBorder="1" applyAlignment="1">
      <alignment horizontal="left"/>
    </xf>
    <xf numFmtId="0" fontId="13" fillId="7" borderId="4" xfId="0" applyFont="1" applyFill="1" applyBorder="1" applyAlignment="1">
      <alignment horizontal="right"/>
    </xf>
    <xf numFmtId="0" fontId="11" fillId="8" borderId="3" xfId="0" applyFont="1" applyFill="1" applyBorder="1" applyAlignment="1">
      <alignment horizontal="left"/>
    </xf>
    <xf numFmtId="8" fontId="0" fillId="4" borderId="3" xfId="0" applyNumberFormat="1" applyFill="1" applyBorder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"/>
  <sheetViews>
    <sheetView tabSelected="1" workbookViewId="0">
      <selection activeCell="B1" sqref="B1"/>
    </sheetView>
  </sheetViews>
  <sheetFormatPr defaultRowHeight="15" x14ac:dyDescent="0.25"/>
  <cols>
    <col min="1" max="1" width="41.85546875" customWidth="1"/>
    <col min="2" max="2" width="17.28515625" style="18" customWidth="1"/>
    <col min="3" max="3" width="16.5703125" style="18" bestFit="1" customWidth="1"/>
    <col min="4" max="4" width="15.7109375" style="18" bestFit="1" customWidth="1"/>
    <col min="5" max="5" width="14.5703125" style="18" customWidth="1"/>
    <col min="6" max="6" width="15" style="18" customWidth="1"/>
    <col min="7" max="7" width="14.85546875" style="18" customWidth="1"/>
    <col min="8" max="8" width="15" style="18" customWidth="1"/>
    <col min="9" max="9" width="14" style="18" customWidth="1"/>
    <col min="10" max="10" width="14.5703125" style="18" customWidth="1"/>
    <col min="11" max="11" width="14" bestFit="1" customWidth="1"/>
  </cols>
  <sheetData>
    <row r="1" spans="1:11" ht="18.75" x14ac:dyDescent="0.3">
      <c r="A1" s="39" t="s">
        <v>0</v>
      </c>
      <c r="B1" s="5"/>
      <c r="C1" s="5"/>
      <c r="D1" s="5"/>
      <c r="E1" s="5"/>
      <c r="F1" s="5"/>
      <c r="G1" s="5"/>
      <c r="H1" s="5"/>
      <c r="I1" s="5"/>
      <c r="J1" s="5"/>
      <c r="K1" s="1"/>
    </row>
    <row r="2" spans="1:11" ht="15.75" x14ac:dyDescent="0.25">
      <c r="A2" s="40"/>
      <c r="B2" s="6"/>
      <c r="C2" s="6"/>
      <c r="D2" s="6"/>
      <c r="E2" s="6"/>
      <c r="F2" s="6"/>
      <c r="G2" s="6"/>
      <c r="H2" s="6"/>
      <c r="I2" s="6"/>
      <c r="J2" s="6"/>
      <c r="K2" s="2"/>
    </row>
    <row r="3" spans="1:11" ht="15.75" x14ac:dyDescent="0.25">
      <c r="A3" s="41" t="s">
        <v>1</v>
      </c>
      <c r="B3" s="7">
        <v>2016</v>
      </c>
      <c r="C3" s="7">
        <v>2017</v>
      </c>
      <c r="D3" s="7">
        <v>2018</v>
      </c>
      <c r="E3" s="7">
        <v>2019</v>
      </c>
      <c r="F3" s="7">
        <v>2020</v>
      </c>
      <c r="G3" s="7">
        <v>2021</v>
      </c>
      <c r="H3" s="7">
        <v>2022</v>
      </c>
      <c r="I3" s="7">
        <v>2023</v>
      </c>
      <c r="J3" s="7">
        <v>2024</v>
      </c>
      <c r="K3" s="2"/>
    </row>
    <row r="4" spans="1:11" ht="15.75" x14ac:dyDescent="0.25">
      <c r="A4" s="40" t="s">
        <v>2</v>
      </c>
      <c r="B4" s="8" t="s">
        <v>5</v>
      </c>
      <c r="C4" s="8">
        <v>0.2</v>
      </c>
      <c r="D4" s="8">
        <v>0.2</v>
      </c>
      <c r="E4" s="8">
        <v>0.2</v>
      </c>
      <c r="F4" s="8">
        <v>0.2</v>
      </c>
      <c r="G4" s="8">
        <v>0.2</v>
      </c>
      <c r="H4" s="8">
        <v>0.2</v>
      </c>
      <c r="I4" s="8">
        <v>0.2</v>
      </c>
      <c r="J4" s="8">
        <v>0.2</v>
      </c>
      <c r="K4" s="2"/>
    </row>
    <row r="5" spans="1:11" ht="15.75" x14ac:dyDescent="0.25">
      <c r="A5" s="40" t="s">
        <v>3</v>
      </c>
      <c r="B5" s="9" t="s">
        <v>5</v>
      </c>
      <c r="C5" s="10">
        <v>1000000</v>
      </c>
      <c r="D5" s="10">
        <v>1000000</v>
      </c>
      <c r="E5" s="10">
        <v>1000000</v>
      </c>
      <c r="F5" s="10">
        <v>1000000</v>
      </c>
      <c r="G5" s="10">
        <v>1000000</v>
      </c>
      <c r="H5" s="10">
        <v>1000000</v>
      </c>
      <c r="I5" s="10">
        <v>1000000</v>
      </c>
      <c r="J5" s="10">
        <v>1000000</v>
      </c>
      <c r="K5" s="2"/>
    </row>
    <row r="6" spans="1:11" ht="15.75" x14ac:dyDescent="0.25">
      <c r="A6" s="40" t="s">
        <v>12</v>
      </c>
      <c r="B6" s="8" t="s">
        <v>5</v>
      </c>
      <c r="C6" s="11">
        <v>0.7</v>
      </c>
      <c r="D6" s="11">
        <v>0.3</v>
      </c>
      <c r="E6" s="11">
        <v>0.25</v>
      </c>
      <c r="F6" s="11">
        <v>0.25</v>
      </c>
      <c r="G6" s="11">
        <v>0.2</v>
      </c>
      <c r="H6" s="11">
        <v>0.2</v>
      </c>
      <c r="I6" s="11">
        <v>0.2</v>
      </c>
      <c r="J6" s="11">
        <v>0.15</v>
      </c>
      <c r="K6" s="2"/>
    </row>
    <row r="7" spans="1:11" ht="15.75" x14ac:dyDescent="0.25">
      <c r="A7" s="40" t="s">
        <v>13</v>
      </c>
      <c r="B7" s="12" t="s">
        <v>5</v>
      </c>
      <c r="C7" s="12">
        <v>500</v>
      </c>
      <c r="D7" s="12">
        <f>500-(70%*500)</f>
        <v>150</v>
      </c>
      <c r="E7" s="12">
        <f>150-45</f>
        <v>105</v>
      </c>
      <c r="F7" s="12">
        <f>105-26.25</f>
        <v>78.75</v>
      </c>
      <c r="G7" s="12">
        <f>79-15.8</f>
        <v>63.2</v>
      </c>
      <c r="H7" s="12">
        <f>63-12.6</f>
        <v>50.4</v>
      </c>
      <c r="I7" s="12">
        <f>50-10</f>
        <v>40</v>
      </c>
      <c r="J7" s="12">
        <f>40-6</f>
        <v>34</v>
      </c>
      <c r="K7" s="2"/>
    </row>
    <row r="8" spans="1:11" ht="15.75" x14ac:dyDescent="0.25">
      <c r="A8" s="40" t="s">
        <v>37</v>
      </c>
      <c r="B8" s="13" t="s">
        <v>5</v>
      </c>
      <c r="C8" s="10">
        <v>500000</v>
      </c>
      <c r="D8" s="10">
        <v>500000</v>
      </c>
      <c r="E8" s="10">
        <v>500000</v>
      </c>
      <c r="F8" s="10">
        <v>500000</v>
      </c>
      <c r="G8" s="10">
        <v>500000</v>
      </c>
      <c r="H8" s="10">
        <v>500000</v>
      </c>
      <c r="I8" s="10">
        <v>500000</v>
      </c>
      <c r="J8" s="10">
        <v>500000</v>
      </c>
      <c r="K8" s="2"/>
    </row>
    <row r="9" spans="1:11" ht="15.75" x14ac:dyDescent="0.25">
      <c r="A9" s="40"/>
      <c r="B9" s="6"/>
      <c r="C9" s="6"/>
      <c r="D9" s="6"/>
      <c r="E9" s="6"/>
      <c r="F9" s="6"/>
      <c r="G9" s="6"/>
      <c r="H9" s="6"/>
      <c r="I9" s="6"/>
      <c r="J9" s="6"/>
      <c r="K9" s="2"/>
    </row>
    <row r="10" spans="1:11" ht="15.75" x14ac:dyDescent="0.25">
      <c r="A10" s="41" t="s">
        <v>4</v>
      </c>
      <c r="B10" s="7">
        <v>2016</v>
      </c>
      <c r="C10" s="7">
        <v>2017</v>
      </c>
      <c r="D10" s="7">
        <v>2018</v>
      </c>
      <c r="E10" s="7">
        <v>2019</v>
      </c>
      <c r="F10" s="7">
        <v>2020</v>
      </c>
      <c r="G10" s="7">
        <v>2021</v>
      </c>
      <c r="H10" s="7">
        <v>2022</v>
      </c>
      <c r="I10" s="7">
        <v>2023</v>
      </c>
      <c r="J10" s="7">
        <v>2024</v>
      </c>
      <c r="K10" s="2"/>
    </row>
    <row r="11" spans="1:11" ht="15.75" x14ac:dyDescent="0.25">
      <c r="A11" s="40" t="s">
        <v>6</v>
      </c>
      <c r="B11" s="14" t="s">
        <v>5</v>
      </c>
      <c r="C11" s="15">
        <v>50</v>
      </c>
      <c r="D11" s="15">
        <v>70</v>
      </c>
      <c r="E11" s="15">
        <v>90</v>
      </c>
      <c r="F11" s="15">
        <v>110</v>
      </c>
      <c r="G11" s="15">
        <v>130</v>
      </c>
      <c r="H11" s="15">
        <v>150</v>
      </c>
      <c r="I11" s="15">
        <v>170</v>
      </c>
      <c r="J11" s="15">
        <v>190</v>
      </c>
      <c r="K11" s="2"/>
    </row>
    <row r="12" spans="1:11" ht="15.75" x14ac:dyDescent="0.25">
      <c r="A12" s="40" t="s">
        <v>19</v>
      </c>
      <c r="B12" s="8" t="s">
        <v>5</v>
      </c>
      <c r="C12" s="16">
        <v>0.04</v>
      </c>
      <c r="D12" s="16">
        <v>0.06</v>
      </c>
      <c r="E12" s="16">
        <v>0.08</v>
      </c>
      <c r="F12" s="16">
        <v>0.1</v>
      </c>
      <c r="G12" s="16">
        <v>0.12</v>
      </c>
      <c r="H12" s="16">
        <v>0.14000000000000001</v>
      </c>
      <c r="I12" s="16">
        <v>0.16</v>
      </c>
      <c r="J12" s="16">
        <v>0.18</v>
      </c>
      <c r="K12" s="2"/>
    </row>
    <row r="13" spans="1:11" ht="15.75" x14ac:dyDescent="0.25">
      <c r="A13" s="40" t="s">
        <v>38</v>
      </c>
      <c r="B13" s="14">
        <v>10000000</v>
      </c>
      <c r="C13" s="17">
        <v>10000000</v>
      </c>
      <c r="D13" s="17">
        <v>10000000</v>
      </c>
      <c r="E13" s="17">
        <v>10000000</v>
      </c>
      <c r="F13" s="17">
        <v>10000000</v>
      </c>
      <c r="G13" s="17">
        <v>10000000</v>
      </c>
      <c r="H13" s="17">
        <v>10000000</v>
      </c>
      <c r="I13" s="17">
        <v>10000000</v>
      </c>
      <c r="J13" s="17">
        <v>10000000</v>
      </c>
      <c r="K13" s="2"/>
    </row>
    <row r="14" spans="1:11" ht="15.75" x14ac:dyDescent="0.25">
      <c r="A14" s="42"/>
      <c r="F14" s="19"/>
    </row>
    <row r="15" spans="1:11" ht="15.75" x14ac:dyDescent="0.25">
      <c r="A15" s="41" t="s">
        <v>7</v>
      </c>
      <c r="B15" s="7">
        <v>2016</v>
      </c>
      <c r="C15" s="7">
        <v>2017</v>
      </c>
      <c r="D15" s="7">
        <v>2018</v>
      </c>
      <c r="E15" s="7">
        <v>2019</v>
      </c>
      <c r="F15" s="7">
        <v>2020</v>
      </c>
      <c r="G15" s="7">
        <v>2021</v>
      </c>
      <c r="H15" s="7">
        <v>2022</v>
      </c>
      <c r="I15" s="7">
        <v>2023</v>
      </c>
      <c r="J15" s="7">
        <v>2024</v>
      </c>
      <c r="K15" s="2"/>
    </row>
    <row r="16" spans="1:11" ht="15.75" x14ac:dyDescent="0.25">
      <c r="A16" s="40" t="s">
        <v>8</v>
      </c>
      <c r="B16" s="8" t="s">
        <v>5</v>
      </c>
      <c r="C16" s="20">
        <f>C41</f>
        <v>4200450</v>
      </c>
      <c r="D16" s="20">
        <f t="shared" ref="D16:J16" si="0">D41</f>
        <v>1906933</v>
      </c>
      <c r="E16" s="20">
        <f t="shared" si="0"/>
        <v>1662916.8</v>
      </c>
      <c r="F16" s="20">
        <f t="shared" si="0"/>
        <v>1495419.6</v>
      </c>
      <c r="G16" s="20">
        <f t="shared" si="0"/>
        <v>1349416.2</v>
      </c>
      <c r="H16" s="20">
        <f t="shared" si="0"/>
        <v>1177390</v>
      </c>
      <c r="I16" s="20">
        <f t="shared" si="0"/>
        <v>1048880.3999999999</v>
      </c>
      <c r="J16" s="20">
        <f t="shared" si="0"/>
        <v>-567200</v>
      </c>
      <c r="K16" s="2"/>
    </row>
    <row r="17" spans="1:11" ht="15.75" x14ac:dyDescent="0.25">
      <c r="A17" s="40" t="s">
        <v>9</v>
      </c>
      <c r="B17" s="8" t="s">
        <v>5</v>
      </c>
      <c r="C17" s="19">
        <f>C46</f>
        <v>4850450</v>
      </c>
      <c r="D17" s="19">
        <f t="shared" ref="D17:J17" si="1">D46</f>
        <v>6507383</v>
      </c>
      <c r="E17" s="19">
        <f t="shared" si="1"/>
        <v>8070299.7999999998</v>
      </c>
      <c r="F17" s="19">
        <f t="shared" si="1"/>
        <v>9465719.4000000004</v>
      </c>
      <c r="G17" s="19">
        <f t="shared" si="1"/>
        <v>10765135.6</v>
      </c>
      <c r="H17" s="19">
        <f t="shared" si="1"/>
        <v>11892525.6</v>
      </c>
      <c r="I17" s="19">
        <f t="shared" si="1"/>
        <v>12891406</v>
      </c>
      <c r="J17" s="19">
        <f t="shared" si="1"/>
        <v>12274206</v>
      </c>
      <c r="K17" s="2"/>
    </row>
    <row r="18" spans="1:11" ht="15.75" x14ac:dyDescent="0.25">
      <c r="A18" s="40" t="s">
        <v>10</v>
      </c>
      <c r="B18" s="8" t="s">
        <v>5</v>
      </c>
      <c r="C18" s="19">
        <f>C52</f>
        <v>650000</v>
      </c>
      <c r="D18" s="19">
        <f t="shared" ref="D18:J18" si="2">D52</f>
        <v>400000</v>
      </c>
      <c r="E18" s="19">
        <f t="shared" si="2"/>
        <v>300000</v>
      </c>
      <c r="F18" s="19">
        <f t="shared" si="2"/>
        <v>200000</v>
      </c>
      <c r="G18" s="19">
        <f t="shared" si="2"/>
        <v>150000</v>
      </c>
      <c r="H18" s="19">
        <f t="shared" si="2"/>
        <v>100000</v>
      </c>
      <c r="I18" s="19">
        <f t="shared" si="2"/>
        <v>50000</v>
      </c>
      <c r="J18" s="19">
        <f t="shared" si="2"/>
        <v>0</v>
      </c>
      <c r="K18" s="2"/>
    </row>
    <row r="19" spans="1:11" ht="15.75" x14ac:dyDescent="0.25">
      <c r="A19" s="40" t="s">
        <v>35</v>
      </c>
      <c r="B19" s="8" t="s">
        <v>5</v>
      </c>
      <c r="C19" s="13">
        <f>C54</f>
        <v>4200450</v>
      </c>
      <c r="D19" s="13">
        <f t="shared" ref="D19:J19" si="3">D54</f>
        <v>1906933</v>
      </c>
      <c r="E19" s="13">
        <f t="shared" si="3"/>
        <v>1662916.8</v>
      </c>
      <c r="F19" s="13">
        <f t="shared" si="3"/>
        <v>1495419.6</v>
      </c>
      <c r="G19" s="13">
        <f t="shared" si="3"/>
        <v>1349416.2</v>
      </c>
      <c r="H19" s="13">
        <f t="shared" si="3"/>
        <v>1177390</v>
      </c>
      <c r="I19" s="13">
        <f t="shared" si="3"/>
        <v>1048880.3999999999</v>
      </c>
      <c r="J19" s="13">
        <f t="shared" si="3"/>
        <v>-567200</v>
      </c>
      <c r="K19" s="2"/>
    </row>
    <row r="20" spans="1:11" ht="15.75" x14ac:dyDescent="0.25">
      <c r="A20" s="40"/>
      <c r="B20" s="6"/>
      <c r="C20" s="6"/>
      <c r="D20" s="6"/>
      <c r="E20" s="6"/>
      <c r="F20" s="6"/>
      <c r="G20" s="6"/>
      <c r="H20" s="6"/>
      <c r="I20" s="6"/>
      <c r="J20" s="6"/>
      <c r="K20" s="2"/>
    </row>
    <row r="21" spans="1:11" ht="15.75" x14ac:dyDescent="0.25">
      <c r="A21" s="41" t="s">
        <v>11</v>
      </c>
      <c r="B21" s="7">
        <v>2016</v>
      </c>
      <c r="C21" s="7">
        <v>2017</v>
      </c>
      <c r="D21" s="7">
        <v>2018</v>
      </c>
      <c r="E21" s="7">
        <v>2019</v>
      </c>
      <c r="F21" s="7">
        <v>2020</v>
      </c>
      <c r="G21" s="7">
        <v>2021</v>
      </c>
      <c r="H21" s="7">
        <v>2022</v>
      </c>
      <c r="I21" s="7">
        <v>2023</v>
      </c>
      <c r="J21" s="7">
        <v>2024</v>
      </c>
      <c r="K21" s="2"/>
    </row>
    <row r="22" spans="1:11" ht="15.75" x14ac:dyDescent="0.25">
      <c r="A22" s="40" t="s">
        <v>14</v>
      </c>
      <c r="B22" s="8" t="s">
        <v>5</v>
      </c>
      <c r="C22" s="21">
        <v>500</v>
      </c>
      <c r="D22" s="21">
        <v>150</v>
      </c>
      <c r="E22" s="21">
        <v>105</v>
      </c>
      <c r="F22" s="21">
        <v>79</v>
      </c>
      <c r="G22" s="21">
        <v>63</v>
      </c>
      <c r="H22" s="21">
        <v>50</v>
      </c>
      <c r="I22" s="21">
        <v>40</v>
      </c>
      <c r="J22" s="21">
        <v>34</v>
      </c>
      <c r="K22" s="2"/>
    </row>
    <row r="23" spans="1:11" ht="15.75" x14ac:dyDescent="0.25">
      <c r="A23" s="40" t="s">
        <v>15</v>
      </c>
      <c r="B23" s="8" t="s">
        <v>5</v>
      </c>
      <c r="C23" s="21">
        <f>500-((0.7/2)*500)</f>
        <v>325</v>
      </c>
      <c r="D23" s="21">
        <f>(105+150)/2</f>
        <v>127.5</v>
      </c>
      <c r="E23" s="21">
        <f>(105+79)/2</f>
        <v>92</v>
      </c>
      <c r="F23" s="21">
        <f>(79+63)/2</f>
        <v>71</v>
      </c>
      <c r="G23" s="21">
        <f>(63+50)/2</f>
        <v>56.5</v>
      </c>
      <c r="H23" s="21">
        <f>(50+40)/2</f>
        <v>45</v>
      </c>
      <c r="I23" s="21">
        <f>(40+34)/2</f>
        <v>37</v>
      </c>
      <c r="J23" s="21" t="s">
        <v>43</v>
      </c>
      <c r="K23" s="2"/>
    </row>
    <row r="24" spans="1:11" ht="15.75" x14ac:dyDescent="0.25">
      <c r="A24" s="40" t="s">
        <v>20</v>
      </c>
      <c r="B24" s="8" t="s">
        <v>5</v>
      </c>
      <c r="C24" s="17">
        <f>C23*365</f>
        <v>118625</v>
      </c>
      <c r="D24" s="17">
        <f>D23*365</f>
        <v>46537.5</v>
      </c>
      <c r="E24" s="17">
        <f t="shared" ref="E24:I24" si="4">E23*365</f>
        <v>33580</v>
      </c>
      <c r="F24" s="17">
        <f t="shared" si="4"/>
        <v>25915</v>
      </c>
      <c r="G24" s="17">
        <f t="shared" si="4"/>
        <v>20622.5</v>
      </c>
      <c r="H24" s="17">
        <f t="shared" si="4"/>
        <v>16425</v>
      </c>
      <c r="I24" s="17">
        <f t="shared" si="4"/>
        <v>13505</v>
      </c>
      <c r="J24" s="17" t="s">
        <v>43</v>
      </c>
      <c r="K24" s="3"/>
    </row>
    <row r="25" spans="1:11" ht="15.75" x14ac:dyDescent="0.25">
      <c r="A25" s="40"/>
      <c r="B25" s="6"/>
      <c r="C25" s="6"/>
      <c r="D25" s="6"/>
      <c r="E25" s="6"/>
      <c r="F25" s="6"/>
      <c r="G25" s="6"/>
      <c r="H25" s="6"/>
      <c r="I25" s="6"/>
      <c r="J25" s="6"/>
      <c r="K25" s="2"/>
    </row>
    <row r="26" spans="1:11" ht="15.75" x14ac:dyDescent="0.25">
      <c r="A26" s="41" t="s">
        <v>16</v>
      </c>
      <c r="B26" s="7">
        <v>2016</v>
      </c>
      <c r="C26" s="7">
        <v>2017</v>
      </c>
      <c r="D26" s="7">
        <v>2018</v>
      </c>
      <c r="E26" s="7">
        <v>2019</v>
      </c>
      <c r="F26" s="7">
        <v>2020</v>
      </c>
      <c r="G26" s="7">
        <v>2021</v>
      </c>
      <c r="H26" s="7">
        <v>2022</v>
      </c>
      <c r="I26" s="7">
        <v>2023</v>
      </c>
      <c r="J26" s="7">
        <v>2024</v>
      </c>
      <c r="K26" s="2"/>
    </row>
    <row r="27" spans="1:11" ht="15.75" x14ac:dyDescent="0.25">
      <c r="A27" s="40" t="s">
        <v>17</v>
      </c>
      <c r="B27" s="8" t="s">
        <v>5</v>
      </c>
      <c r="C27" s="22">
        <f>B46</f>
        <v>1000000</v>
      </c>
      <c r="D27" s="22">
        <f>C46</f>
        <v>4850450</v>
      </c>
      <c r="E27" s="22">
        <f>D46</f>
        <v>6507383</v>
      </c>
      <c r="F27" s="22">
        <f>E46</f>
        <v>8070299.7999999998</v>
      </c>
      <c r="G27" s="22">
        <f t="shared" ref="G27:J27" si="5">F46</f>
        <v>9465719.4000000004</v>
      </c>
      <c r="H27" s="22">
        <f t="shared" si="5"/>
        <v>10765135.6</v>
      </c>
      <c r="I27" s="22">
        <f t="shared" si="5"/>
        <v>11892525.6</v>
      </c>
      <c r="J27" s="22">
        <f t="shared" si="5"/>
        <v>12891406</v>
      </c>
      <c r="K27" s="2" t="s">
        <v>44</v>
      </c>
    </row>
    <row r="28" spans="1:11" ht="15.75" x14ac:dyDescent="0.25">
      <c r="A28" s="40"/>
      <c r="B28" s="8"/>
      <c r="C28" s="6"/>
      <c r="D28" s="6"/>
      <c r="E28" s="6"/>
      <c r="F28" s="6"/>
      <c r="G28" s="6"/>
      <c r="H28" s="6"/>
      <c r="I28" s="6"/>
      <c r="J28" s="6"/>
      <c r="K28" s="2"/>
    </row>
    <row r="29" spans="1:11" ht="15.75" x14ac:dyDescent="0.25">
      <c r="A29" s="40" t="s">
        <v>18</v>
      </c>
      <c r="B29" s="8" t="s">
        <v>5</v>
      </c>
      <c r="C29" s="10">
        <f>C11*C24</f>
        <v>5931250</v>
      </c>
      <c r="D29" s="10">
        <f t="shared" ref="D29:I29" si="6">D11*D24</f>
        <v>3257625</v>
      </c>
      <c r="E29" s="10">
        <f t="shared" si="6"/>
        <v>3022200</v>
      </c>
      <c r="F29" s="10">
        <f t="shared" si="6"/>
        <v>2850650</v>
      </c>
      <c r="G29" s="10">
        <f t="shared" si="6"/>
        <v>2680925</v>
      </c>
      <c r="H29" s="10">
        <f t="shared" si="6"/>
        <v>2463750</v>
      </c>
      <c r="I29" s="10">
        <f t="shared" si="6"/>
        <v>2295850</v>
      </c>
      <c r="J29" s="23"/>
      <c r="K29" s="2"/>
    </row>
    <row r="30" spans="1:11" ht="15.75" x14ac:dyDescent="0.25">
      <c r="A30" s="40" t="s">
        <v>25</v>
      </c>
      <c r="B30" s="8" t="s">
        <v>5</v>
      </c>
      <c r="J30" s="24"/>
      <c r="K30" s="2"/>
    </row>
    <row r="31" spans="1:11" ht="15.75" x14ac:dyDescent="0.25">
      <c r="A31" s="40" t="s">
        <v>40</v>
      </c>
      <c r="B31" s="8" t="s">
        <v>5</v>
      </c>
      <c r="C31" s="24">
        <f>C24*12</f>
        <v>1423500</v>
      </c>
      <c r="D31" s="24">
        <f t="shared" ref="D31:I31" si="7">D24*12</f>
        <v>558450</v>
      </c>
      <c r="E31" s="24">
        <f t="shared" si="7"/>
        <v>402960</v>
      </c>
      <c r="F31" s="24">
        <f t="shared" si="7"/>
        <v>310980</v>
      </c>
      <c r="G31" s="24">
        <f t="shared" si="7"/>
        <v>247470</v>
      </c>
      <c r="H31" s="24">
        <f t="shared" si="7"/>
        <v>197100</v>
      </c>
      <c r="I31" s="24">
        <f t="shared" si="7"/>
        <v>162060</v>
      </c>
      <c r="J31" s="24"/>
      <c r="K31" s="2"/>
    </row>
    <row r="32" spans="1:11" ht="15.75" x14ac:dyDescent="0.25">
      <c r="A32" s="40" t="s">
        <v>39</v>
      </c>
      <c r="B32" s="8" t="s">
        <v>5</v>
      </c>
      <c r="C32" s="24">
        <f>C24*3</f>
        <v>355875</v>
      </c>
      <c r="D32" s="24">
        <f t="shared" ref="D32:I32" si="8">D24*3</f>
        <v>139612.5</v>
      </c>
      <c r="E32" s="24">
        <f t="shared" si="8"/>
        <v>100740</v>
      </c>
      <c r="F32" s="24">
        <f t="shared" si="8"/>
        <v>77745</v>
      </c>
      <c r="G32" s="24">
        <f t="shared" si="8"/>
        <v>61867.5</v>
      </c>
      <c r="H32" s="24">
        <f t="shared" si="8"/>
        <v>49275</v>
      </c>
      <c r="I32" s="24">
        <f t="shared" si="8"/>
        <v>40515</v>
      </c>
      <c r="J32" s="24"/>
      <c r="K32" s="2"/>
    </row>
    <row r="33" spans="1:11" ht="15.75" x14ac:dyDescent="0.25">
      <c r="A33" s="40" t="s">
        <v>41</v>
      </c>
      <c r="B33" s="8" t="s">
        <v>5</v>
      </c>
      <c r="C33" s="10">
        <v>200000</v>
      </c>
      <c r="D33" s="10">
        <v>200000</v>
      </c>
      <c r="E33" s="10">
        <v>200000</v>
      </c>
      <c r="F33" s="10">
        <v>200000</v>
      </c>
      <c r="G33" s="10">
        <v>200000</v>
      </c>
      <c r="H33" s="10">
        <v>200000</v>
      </c>
      <c r="I33" s="10">
        <v>200000</v>
      </c>
      <c r="J33" s="10">
        <v>200000</v>
      </c>
      <c r="K33" s="2"/>
    </row>
    <row r="34" spans="1:11" ht="15.75" x14ac:dyDescent="0.25">
      <c r="A34" s="40" t="s">
        <v>21</v>
      </c>
      <c r="B34" s="8" t="s">
        <v>5</v>
      </c>
      <c r="C34" s="22">
        <f>12%*C29-C31</f>
        <v>-711750</v>
      </c>
      <c r="D34" s="22">
        <f t="shared" ref="D34:I34" si="9">12%*D29-D31</f>
        <v>-167535</v>
      </c>
      <c r="E34" s="22">
        <f t="shared" si="9"/>
        <v>-40296</v>
      </c>
      <c r="F34" s="22">
        <f t="shared" si="9"/>
        <v>31098</v>
      </c>
      <c r="G34" s="22">
        <f t="shared" si="9"/>
        <v>74241</v>
      </c>
      <c r="H34" s="22">
        <f t="shared" si="9"/>
        <v>98550</v>
      </c>
      <c r="I34" s="22">
        <f t="shared" si="9"/>
        <v>113442</v>
      </c>
      <c r="J34" s="22"/>
      <c r="K34" s="2"/>
    </row>
    <row r="35" spans="1:11" ht="15.75" x14ac:dyDescent="0.25">
      <c r="A35" s="40" t="s">
        <v>23</v>
      </c>
      <c r="B35" s="8" t="s">
        <v>5</v>
      </c>
      <c r="C35" s="25">
        <f>5%*C29-C31</f>
        <v>-1126937.5</v>
      </c>
      <c r="D35" s="25">
        <f t="shared" ref="D35:J35" si="10">5%*D29-D31</f>
        <v>-395568.75</v>
      </c>
      <c r="E35" s="25">
        <f t="shared" si="10"/>
        <v>-251850</v>
      </c>
      <c r="F35" s="25">
        <f t="shared" si="10"/>
        <v>-168447.5</v>
      </c>
      <c r="G35" s="25">
        <f t="shared" si="10"/>
        <v>-113423.75</v>
      </c>
      <c r="H35" s="25">
        <f t="shared" si="10"/>
        <v>-73912.5</v>
      </c>
      <c r="I35" s="25">
        <f t="shared" si="10"/>
        <v>-47267.5</v>
      </c>
      <c r="J35" s="25">
        <f t="shared" si="10"/>
        <v>0</v>
      </c>
      <c r="K35" s="2"/>
    </row>
    <row r="36" spans="1:11" ht="15.75" x14ac:dyDescent="0.25">
      <c r="A36" s="40" t="s">
        <v>22</v>
      </c>
      <c r="B36" s="8" t="s">
        <v>5</v>
      </c>
      <c r="C36" s="22">
        <v>500000</v>
      </c>
      <c r="D36" s="22">
        <f t="shared" ref="D36:J36" si="11">C8</f>
        <v>500000</v>
      </c>
      <c r="E36" s="22">
        <f t="shared" si="11"/>
        <v>500000</v>
      </c>
      <c r="F36" s="22">
        <f t="shared" si="11"/>
        <v>500000</v>
      </c>
      <c r="G36" s="22">
        <f t="shared" si="11"/>
        <v>500000</v>
      </c>
      <c r="H36" s="22">
        <f t="shared" si="11"/>
        <v>500000</v>
      </c>
      <c r="I36" s="22">
        <f t="shared" si="11"/>
        <v>500000</v>
      </c>
      <c r="J36" s="22">
        <f t="shared" si="11"/>
        <v>500000</v>
      </c>
      <c r="K36" s="2"/>
    </row>
    <row r="37" spans="1:11" ht="18" x14ac:dyDescent="0.4">
      <c r="A37" s="40" t="s">
        <v>24</v>
      </c>
      <c r="B37" s="8" t="s">
        <v>5</v>
      </c>
      <c r="C37" s="26">
        <f>B52*C12</f>
        <v>40000</v>
      </c>
      <c r="D37" s="26">
        <f>D49*D12</f>
        <v>39000</v>
      </c>
      <c r="E37" s="26">
        <f>E49*E12</f>
        <v>32000</v>
      </c>
      <c r="F37" s="26">
        <f>F49*F12</f>
        <v>30000</v>
      </c>
      <c r="G37" s="26">
        <f t="shared" ref="G37:J37" si="12">G49*G12</f>
        <v>24000</v>
      </c>
      <c r="H37" s="26">
        <f t="shared" si="12"/>
        <v>21000.000000000004</v>
      </c>
      <c r="I37" s="26">
        <f t="shared" si="12"/>
        <v>16000</v>
      </c>
      <c r="J37" s="26">
        <f t="shared" si="12"/>
        <v>9000</v>
      </c>
      <c r="K37" s="2"/>
    </row>
    <row r="38" spans="1:11" ht="18" x14ac:dyDescent="0.4">
      <c r="A38" s="40" t="s">
        <v>26</v>
      </c>
      <c r="B38" s="8" t="s">
        <v>5</v>
      </c>
      <c r="C38" s="26">
        <f>SUM(C31:C37)</f>
        <v>680687.5</v>
      </c>
      <c r="D38" s="26">
        <f>SUM(D31:D37)</f>
        <v>873958.75</v>
      </c>
      <c r="E38" s="26">
        <f>SUM(E31:E37)</f>
        <v>943554</v>
      </c>
      <c r="F38" s="26">
        <f>SUM(F31:F37)</f>
        <v>981375.5</v>
      </c>
      <c r="G38" s="26">
        <f t="shared" ref="G38:J38" si="13">SUM(G31:G37)</f>
        <v>994154.75</v>
      </c>
      <c r="H38" s="26">
        <f t="shared" si="13"/>
        <v>992012.5</v>
      </c>
      <c r="I38" s="26">
        <f t="shared" si="13"/>
        <v>984749.5</v>
      </c>
      <c r="J38" s="26">
        <f t="shared" si="13"/>
        <v>709000</v>
      </c>
      <c r="K38" s="2"/>
    </row>
    <row r="39" spans="1:11" ht="15.75" x14ac:dyDescent="0.25">
      <c r="A39" s="40" t="s">
        <v>27</v>
      </c>
      <c r="B39" s="8" t="s">
        <v>5</v>
      </c>
      <c r="C39" s="22">
        <f>C29-C38</f>
        <v>5250562.5</v>
      </c>
      <c r="D39" s="22">
        <f>D29-D38</f>
        <v>2383666.25</v>
      </c>
      <c r="E39" s="22">
        <f>E29-E38</f>
        <v>2078646</v>
      </c>
      <c r="F39" s="22">
        <f>F29-F38</f>
        <v>1869274.5</v>
      </c>
      <c r="G39" s="22">
        <f t="shared" ref="G39:J39" si="14">G29-G38</f>
        <v>1686770.25</v>
      </c>
      <c r="H39" s="22">
        <f t="shared" si="14"/>
        <v>1471737.5</v>
      </c>
      <c r="I39" s="22">
        <f t="shared" si="14"/>
        <v>1311100.5</v>
      </c>
      <c r="J39" s="22">
        <f t="shared" si="14"/>
        <v>-709000</v>
      </c>
      <c r="K39" s="2"/>
    </row>
    <row r="40" spans="1:11" ht="18" x14ac:dyDescent="0.4">
      <c r="A40" s="40" t="s">
        <v>28</v>
      </c>
      <c r="B40" s="8" t="s">
        <v>5</v>
      </c>
      <c r="C40" s="27">
        <f>C39*C4</f>
        <v>1050112.5</v>
      </c>
      <c r="D40" s="27">
        <f>D39*D4</f>
        <v>476733.25</v>
      </c>
      <c r="E40" s="27">
        <f>E39*E4</f>
        <v>415729.2</v>
      </c>
      <c r="F40" s="27">
        <f>F39*F4</f>
        <v>373854.9</v>
      </c>
      <c r="G40" s="27">
        <f t="shared" ref="G40:J40" si="15">G39*G4</f>
        <v>337354.05000000005</v>
      </c>
      <c r="H40" s="27">
        <f t="shared" si="15"/>
        <v>294347.5</v>
      </c>
      <c r="I40" s="27">
        <f t="shared" si="15"/>
        <v>262220.10000000003</v>
      </c>
      <c r="J40" s="27">
        <f t="shared" si="15"/>
        <v>-141800</v>
      </c>
      <c r="K40" s="2"/>
    </row>
    <row r="41" spans="1:11" ht="18" x14ac:dyDescent="0.4">
      <c r="A41" s="40" t="s">
        <v>29</v>
      </c>
      <c r="B41" s="8" t="s">
        <v>5</v>
      </c>
      <c r="C41" s="28">
        <f>C39-C40</f>
        <v>4200450</v>
      </c>
      <c r="D41" s="28">
        <f>D39-D40</f>
        <v>1906933</v>
      </c>
      <c r="E41" s="28">
        <f>E39-E40</f>
        <v>1662916.8</v>
      </c>
      <c r="F41" s="28">
        <f>F39-F40</f>
        <v>1495419.6</v>
      </c>
      <c r="G41" s="28">
        <f t="shared" ref="G41:J41" si="16">G39-G40</f>
        <v>1349416.2</v>
      </c>
      <c r="H41" s="28">
        <f t="shared" si="16"/>
        <v>1177390</v>
      </c>
      <c r="I41" s="28">
        <f t="shared" si="16"/>
        <v>1048880.3999999999</v>
      </c>
      <c r="J41" s="28">
        <f t="shared" si="16"/>
        <v>-567200</v>
      </c>
      <c r="K41" s="2"/>
    </row>
    <row r="42" spans="1:11" ht="15.75" x14ac:dyDescent="0.25">
      <c r="A42" s="40"/>
      <c r="B42" s="8"/>
      <c r="C42" s="6"/>
      <c r="D42" s="6"/>
      <c r="E42" s="6"/>
      <c r="F42" s="6"/>
      <c r="G42" s="6"/>
      <c r="H42" s="6"/>
      <c r="I42" s="6"/>
      <c r="J42" s="6"/>
      <c r="K42" s="2"/>
    </row>
    <row r="43" spans="1:11" ht="31.5" x14ac:dyDescent="0.25">
      <c r="A43" s="43" t="s">
        <v>30</v>
      </c>
      <c r="B43" s="8" t="s">
        <v>5</v>
      </c>
      <c r="C43" s="22">
        <f>C27+C41</f>
        <v>5200450</v>
      </c>
      <c r="D43" s="22">
        <f>D27+D41</f>
        <v>6757383</v>
      </c>
      <c r="E43" s="22">
        <f>E27+E41</f>
        <v>8170299.7999999998</v>
      </c>
      <c r="F43" s="22">
        <f>F27+F41</f>
        <v>9565719.4000000004</v>
      </c>
      <c r="G43" s="22">
        <f t="shared" ref="G43:J43" si="17">G27+G41</f>
        <v>10815135.6</v>
      </c>
      <c r="H43" s="22">
        <f t="shared" si="17"/>
        <v>11942525.6</v>
      </c>
      <c r="I43" s="22">
        <f t="shared" si="17"/>
        <v>12941406</v>
      </c>
      <c r="J43" s="22">
        <f t="shared" si="17"/>
        <v>12324206</v>
      </c>
      <c r="K43" s="2"/>
    </row>
    <row r="44" spans="1:11" ht="15.75" x14ac:dyDescent="0.25">
      <c r="A44" s="40" t="s">
        <v>31</v>
      </c>
      <c r="B44" s="8" t="s">
        <v>5</v>
      </c>
      <c r="C44" s="22" t="s">
        <v>43</v>
      </c>
      <c r="D44" s="22" t="s">
        <v>43</v>
      </c>
      <c r="E44" s="22" t="s">
        <v>43</v>
      </c>
      <c r="F44" s="22" t="s">
        <v>43</v>
      </c>
      <c r="G44" s="22" t="s">
        <v>43</v>
      </c>
      <c r="H44" s="22" t="s">
        <v>43</v>
      </c>
      <c r="I44" s="22" t="s">
        <v>43</v>
      </c>
      <c r="J44" s="22" t="s">
        <v>43</v>
      </c>
      <c r="K44" s="2"/>
    </row>
    <row r="45" spans="1:11" ht="18" x14ac:dyDescent="0.4">
      <c r="A45" s="40" t="s">
        <v>34</v>
      </c>
      <c r="B45" s="8" t="s">
        <v>5</v>
      </c>
      <c r="C45" s="26">
        <v>-350000</v>
      </c>
      <c r="D45" s="26">
        <v>-250000</v>
      </c>
      <c r="E45" s="26">
        <v>-100000</v>
      </c>
      <c r="F45" s="26">
        <v>-100000</v>
      </c>
      <c r="G45" s="26">
        <v>-50000</v>
      </c>
      <c r="H45" s="26">
        <v>-50000</v>
      </c>
      <c r="I45" s="26">
        <v>-50000</v>
      </c>
      <c r="J45" s="26">
        <v>-50000</v>
      </c>
      <c r="K45" s="2"/>
    </row>
    <row r="46" spans="1:11" ht="18" x14ac:dyDescent="0.4">
      <c r="A46" s="40" t="s">
        <v>9</v>
      </c>
      <c r="B46" s="28">
        <v>1000000</v>
      </c>
      <c r="C46" s="28">
        <f>SUM(C43:C45)</f>
        <v>4850450</v>
      </c>
      <c r="D46" s="28">
        <f>SUM(D43:D45)</f>
        <v>6507383</v>
      </c>
      <c r="E46" s="28">
        <f>SUM(E43:E45)</f>
        <v>8070299.7999999998</v>
      </c>
      <c r="F46" s="28">
        <f>SUM(F43:F45)</f>
        <v>9465719.4000000004</v>
      </c>
      <c r="G46" s="28">
        <f t="shared" ref="G46:J46" si="18">SUM(G43:G45)</f>
        <v>10765135.6</v>
      </c>
      <c r="H46" s="28">
        <f t="shared" si="18"/>
        <v>11892525.6</v>
      </c>
      <c r="I46" s="28">
        <f t="shared" si="18"/>
        <v>12891406</v>
      </c>
      <c r="J46" s="28">
        <f t="shared" si="18"/>
        <v>12274206</v>
      </c>
      <c r="K46" s="2"/>
    </row>
    <row r="47" spans="1:11" ht="15.75" x14ac:dyDescent="0.25">
      <c r="A47" s="40"/>
      <c r="B47" s="6"/>
      <c r="C47" s="6"/>
      <c r="D47" s="6"/>
      <c r="E47" s="6"/>
      <c r="F47" s="6"/>
      <c r="G47" s="6"/>
      <c r="H47" s="6"/>
      <c r="I47" s="6"/>
      <c r="J47" s="6"/>
      <c r="K47" s="2"/>
    </row>
    <row r="48" spans="1:11" ht="15.75" x14ac:dyDescent="0.25">
      <c r="A48" s="41" t="s">
        <v>32</v>
      </c>
      <c r="B48" s="7">
        <v>2016</v>
      </c>
      <c r="C48" s="7">
        <v>2017</v>
      </c>
      <c r="D48" s="7">
        <v>2018</v>
      </c>
      <c r="E48" s="7">
        <v>2019</v>
      </c>
      <c r="F48" s="7">
        <v>2020</v>
      </c>
      <c r="G48" s="7">
        <v>2021</v>
      </c>
      <c r="H48" s="7">
        <v>2022</v>
      </c>
      <c r="I48" s="7">
        <v>2023</v>
      </c>
      <c r="J48" s="7">
        <v>2024</v>
      </c>
      <c r="K48" s="2"/>
    </row>
    <row r="49" spans="1:11" ht="15.75" x14ac:dyDescent="0.25">
      <c r="A49" s="40" t="s">
        <v>33</v>
      </c>
      <c r="B49" s="8" t="s">
        <v>5</v>
      </c>
      <c r="C49" s="22">
        <v>1000000</v>
      </c>
      <c r="D49" s="22">
        <f t="shared" ref="D49:J49" si="19">C52</f>
        <v>650000</v>
      </c>
      <c r="E49" s="22">
        <f t="shared" si="19"/>
        <v>400000</v>
      </c>
      <c r="F49" s="22">
        <f t="shared" si="19"/>
        <v>300000</v>
      </c>
      <c r="G49" s="22">
        <f t="shared" si="19"/>
        <v>200000</v>
      </c>
      <c r="H49" s="22">
        <f t="shared" si="19"/>
        <v>150000</v>
      </c>
      <c r="I49" s="22">
        <f t="shared" si="19"/>
        <v>100000</v>
      </c>
      <c r="J49" s="22">
        <f t="shared" si="19"/>
        <v>50000</v>
      </c>
      <c r="K49" s="2"/>
    </row>
    <row r="50" spans="1:11" ht="15.75" x14ac:dyDescent="0.25">
      <c r="A50" s="40" t="s">
        <v>31</v>
      </c>
      <c r="B50" s="8" t="s">
        <v>5</v>
      </c>
      <c r="C50" s="22" t="s">
        <v>43</v>
      </c>
      <c r="D50" s="22" t="s">
        <v>43</v>
      </c>
      <c r="E50" s="22" t="s">
        <v>43</v>
      </c>
      <c r="F50" s="22" t="s">
        <v>43</v>
      </c>
      <c r="G50" s="22" t="s">
        <v>43</v>
      </c>
      <c r="H50" s="22" t="s">
        <v>43</v>
      </c>
      <c r="I50" s="22" t="s">
        <v>43</v>
      </c>
      <c r="J50" s="22" t="s">
        <v>43</v>
      </c>
      <c r="K50" s="2"/>
    </row>
    <row r="51" spans="1:11" ht="18" x14ac:dyDescent="0.4">
      <c r="A51" s="40" t="s">
        <v>34</v>
      </c>
      <c r="B51" s="8" t="s">
        <v>5</v>
      </c>
      <c r="C51" s="26">
        <f t="shared" ref="C51:J51" si="20">C45</f>
        <v>-350000</v>
      </c>
      <c r="D51" s="26">
        <f t="shared" si="20"/>
        <v>-250000</v>
      </c>
      <c r="E51" s="26">
        <f t="shared" si="20"/>
        <v>-100000</v>
      </c>
      <c r="F51" s="26">
        <f t="shared" si="20"/>
        <v>-100000</v>
      </c>
      <c r="G51" s="26">
        <f t="shared" si="20"/>
        <v>-50000</v>
      </c>
      <c r="H51" s="26">
        <f t="shared" si="20"/>
        <v>-50000</v>
      </c>
      <c r="I51" s="26">
        <f t="shared" si="20"/>
        <v>-50000</v>
      </c>
      <c r="J51" s="26">
        <f t="shared" si="20"/>
        <v>-50000</v>
      </c>
      <c r="K51" s="2"/>
    </row>
    <row r="52" spans="1:11" ht="18" x14ac:dyDescent="0.4">
      <c r="A52" s="40" t="s">
        <v>10</v>
      </c>
      <c r="B52" s="28">
        <v>1000000</v>
      </c>
      <c r="C52" s="28">
        <f t="shared" ref="C52:J52" si="21">SUM(C49:C51)</f>
        <v>650000</v>
      </c>
      <c r="D52" s="28">
        <f t="shared" si="21"/>
        <v>400000</v>
      </c>
      <c r="E52" s="28">
        <f t="shared" si="21"/>
        <v>300000</v>
      </c>
      <c r="F52" s="28">
        <f t="shared" si="21"/>
        <v>200000</v>
      </c>
      <c r="G52" s="28">
        <f t="shared" si="21"/>
        <v>150000</v>
      </c>
      <c r="H52" s="28">
        <f t="shared" si="21"/>
        <v>100000</v>
      </c>
      <c r="I52" s="28">
        <f t="shared" si="21"/>
        <v>50000</v>
      </c>
      <c r="J52" s="28">
        <f t="shared" si="21"/>
        <v>0</v>
      </c>
      <c r="K52" s="2"/>
    </row>
    <row r="53" spans="1:11" ht="15.75" x14ac:dyDescent="0.25">
      <c r="A53" s="40"/>
      <c r="B53" s="6"/>
      <c r="C53" s="6"/>
      <c r="D53" s="6"/>
      <c r="E53" s="6"/>
      <c r="F53" s="6"/>
      <c r="G53" s="6"/>
      <c r="H53" s="6"/>
      <c r="I53" s="6"/>
      <c r="J53" s="6"/>
      <c r="K53" s="2"/>
    </row>
    <row r="54" spans="1:11" ht="15.75" x14ac:dyDescent="0.25">
      <c r="A54" s="40" t="s">
        <v>36</v>
      </c>
      <c r="B54" s="22">
        <f>B13*-1</f>
        <v>-10000000</v>
      </c>
      <c r="C54" s="22">
        <f>C41</f>
        <v>4200450</v>
      </c>
      <c r="D54" s="22">
        <f>D41</f>
        <v>1906933</v>
      </c>
      <c r="E54" s="22">
        <f>E41</f>
        <v>1662916.8</v>
      </c>
      <c r="F54" s="22">
        <f t="shared" ref="F54:J54" si="22">F41</f>
        <v>1495419.6</v>
      </c>
      <c r="G54" s="22">
        <f t="shared" si="22"/>
        <v>1349416.2</v>
      </c>
      <c r="H54" s="22">
        <f t="shared" si="22"/>
        <v>1177390</v>
      </c>
      <c r="I54" s="22">
        <f t="shared" si="22"/>
        <v>1048880.3999999999</v>
      </c>
      <c r="J54" s="22">
        <f t="shared" si="22"/>
        <v>-567200</v>
      </c>
      <c r="K54" s="4"/>
    </row>
    <row r="55" spans="1:11" ht="15.75" x14ac:dyDescent="0.25">
      <c r="A55" s="40"/>
      <c r="B55" s="6"/>
      <c r="C55" s="6"/>
      <c r="D55" s="6"/>
      <c r="E55" s="6"/>
      <c r="F55" s="6"/>
      <c r="G55" s="6"/>
      <c r="H55" s="6"/>
      <c r="I55" s="6"/>
      <c r="J55" s="29"/>
      <c r="K55" s="2"/>
    </row>
    <row r="56" spans="1:11" ht="15.75" x14ac:dyDescent="0.25">
      <c r="A56" s="40" t="s">
        <v>42</v>
      </c>
      <c r="B56" s="30">
        <f>NPV(15%,B54,C54)</f>
        <v>-5519508.5066162571</v>
      </c>
      <c r="C56" s="30">
        <f>NPV(15%,C54,D54)</f>
        <v>5094480.5293005677</v>
      </c>
      <c r="D56" s="30">
        <f>NPV(15%,D54,E54)</f>
        <v>2915606.6162570892</v>
      </c>
      <c r="E56" s="30">
        <f>NPV(15%,E54,F54)</f>
        <v>2576766.6691871458</v>
      </c>
      <c r="F56" s="30">
        <f t="shared" ref="F56:J56" si="23">NPV(15%,F54,G54)</f>
        <v>2320717.3837429117</v>
      </c>
      <c r="G56" s="30">
        <f t="shared" si="23"/>
        <v>2063681.3837429113</v>
      </c>
      <c r="H56" s="30">
        <f t="shared" si="23"/>
        <v>1816921.6635160681</v>
      </c>
      <c r="I56" s="30">
        <f t="shared" si="23"/>
        <v>483185.22495274094</v>
      </c>
      <c r="J56" s="30">
        <f t="shared" si="23"/>
        <v>-493217.39130434784</v>
      </c>
      <c r="K56" s="2"/>
    </row>
    <row r="57" spans="1:11" ht="15.75" x14ac:dyDescent="0.25">
      <c r="A57" s="2"/>
      <c r="B57" s="6"/>
      <c r="C57" s="6"/>
      <c r="D57" s="6"/>
      <c r="E57" s="6"/>
      <c r="F57" s="6"/>
      <c r="G57" s="6"/>
      <c r="H57" s="6"/>
      <c r="I57" s="6"/>
      <c r="J57" s="6"/>
      <c r="K57" s="2"/>
    </row>
    <row r="58" spans="1:11" ht="15.75" x14ac:dyDescent="0.25">
      <c r="A58" s="2"/>
      <c r="B58" s="6"/>
      <c r="C58" s="6"/>
      <c r="D58" s="6"/>
      <c r="E58" s="6"/>
      <c r="F58" s="6"/>
      <c r="G58" s="6"/>
      <c r="H58" s="6"/>
      <c r="I58" s="6"/>
      <c r="J58" s="6"/>
      <c r="K58" s="2"/>
    </row>
    <row r="59" spans="1:11" ht="15.75" x14ac:dyDescent="0.25">
      <c r="A59" s="2"/>
      <c r="B59" s="6"/>
      <c r="C59" s="6"/>
      <c r="D59" s="6"/>
      <c r="E59" s="6"/>
      <c r="F59" s="6"/>
      <c r="G59" s="6"/>
      <c r="H59" s="6"/>
      <c r="I59" s="6"/>
      <c r="J59" s="6"/>
      <c r="K59" s="2"/>
    </row>
    <row r="60" spans="1:11" ht="15.75" x14ac:dyDescent="0.25">
      <c r="A60" s="2"/>
      <c r="B60" s="6"/>
      <c r="C60" s="6"/>
      <c r="D60" s="6"/>
      <c r="E60" s="6"/>
      <c r="F60" s="6"/>
      <c r="G60" s="6"/>
      <c r="H60" s="6"/>
      <c r="I60" s="6"/>
      <c r="J60" s="6"/>
      <c r="K60" s="2"/>
    </row>
    <row r="61" spans="1:11" ht="15.75" x14ac:dyDescent="0.25">
      <c r="A61" s="2"/>
      <c r="B61" s="6"/>
      <c r="C61" s="6"/>
      <c r="D61" s="6"/>
      <c r="E61" s="6"/>
      <c r="F61" s="6"/>
      <c r="G61" s="6"/>
      <c r="H61" s="6"/>
      <c r="I61" s="6"/>
      <c r="J61" s="6"/>
      <c r="K61" s="2"/>
    </row>
    <row r="62" spans="1:11" ht="15.75" x14ac:dyDescent="0.25">
      <c r="A62" s="2"/>
      <c r="B62" s="6"/>
      <c r="C62" s="6"/>
      <c r="D62" s="6"/>
      <c r="E62" s="6"/>
      <c r="F62" s="6"/>
      <c r="G62" s="6"/>
      <c r="H62" s="6"/>
      <c r="I62" s="6"/>
      <c r="J62" s="6"/>
      <c r="K62" s="2"/>
    </row>
    <row r="63" spans="1:11" ht="15.75" x14ac:dyDescent="0.25">
      <c r="A63" s="2"/>
      <c r="B63" s="6"/>
      <c r="C63" s="6"/>
      <c r="D63" s="6"/>
      <c r="E63" s="6"/>
      <c r="F63" s="6"/>
      <c r="G63" s="6"/>
      <c r="H63" s="6"/>
      <c r="I63" s="6"/>
      <c r="J63" s="6"/>
      <c r="K63" s="2"/>
    </row>
    <row r="64" spans="1:11" ht="15.75" x14ac:dyDescent="0.25">
      <c r="A64" s="2"/>
      <c r="B64" s="6"/>
      <c r="C64" s="6"/>
      <c r="D64" s="6"/>
      <c r="E64" s="6"/>
      <c r="F64" s="6"/>
      <c r="G64" s="6"/>
      <c r="H64" s="6"/>
      <c r="I64" s="6"/>
      <c r="J64" s="6"/>
      <c r="K64" s="2"/>
    </row>
    <row r="65" spans="1:11" ht="15.75" x14ac:dyDescent="0.25">
      <c r="A65" s="2"/>
      <c r="B65" s="6"/>
      <c r="C65" s="6"/>
      <c r="D65" s="6"/>
      <c r="E65" s="6"/>
      <c r="F65" s="6"/>
      <c r="G65" s="6"/>
      <c r="H65" s="6"/>
      <c r="I65" s="6"/>
      <c r="J65" s="6"/>
      <c r="K65" s="2"/>
    </row>
    <row r="66" spans="1:11" ht="15.75" x14ac:dyDescent="0.25">
      <c r="A66" s="2"/>
      <c r="B66" s="6"/>
      <c r="C66" s="6"/>
      <c r="D66" s="6"/>
      <c r="E66" s="6"/>
      <c r="F66" s="6"/>
      <c r="G66" s="6"/>
      <c r="H66" s="6"/>
      <c r="I66" s="6"/>
      <c r="J66" s="6"/>
      <c r="K66" s="2"/>
    </row>
    <row r="67" spans="1:11" ht="15.75" x14ac:dyDescent="0.25">
      <c r="A67" s="2"/>
      <c r="B67" s="6"/>
      <c r="C67" s="6"/>
      <c r="D67" s="6"/>
      <c r="E67" s="6"/>
      <c r="F67" s="6"/>
      <c r="G67" s="6"/>
      <c r="H67" s="6"/>
      <c r="I67" s="6"/>
      <c r="J67" s="6"/>
      <c r="K67" s="2"/>
    </row>
    <row r="68" spans="1:11" ht="15.75" x14ac:dyDescent="0.25">
      <c r="A68" s="2"/>
      <c r="B68" s="6"/>
      <c r="C68" s="6"/>
      <c r="D68" s="6"/>
      <c r="E68" s="6"/>
      <c r="F68" s="6"/>
      <c r="G68" s="6"/>
      <c r="H68" s="6"/>
      <c r="I68" s="6"/>
      <c r="J68" s="6"/>
      <c r="K68" s="2"/>
    </row>
    <row r="69" spans="1:11" ht="15.75" x14ac:dyDescent="0.25">
      <c r="A69" s="2"/>
      <c r="B69" s="6"/>
      <c r="C69" s="6"/>
      <c r="D69" s="6"/>
      <c r="E69" s="6"/>
      <c r="F69" s="6"/>
      <c r="G69" s="6"/>
      <c r="H69" s="6"/>
      <c r="I69" s="6"/>
      <c r="J69" s="6"/>
      <c r="K69" s="2"/>
    </row>
    <row r="70" spans="1:11" ht="15.75" x14ac:dyDescent="0.25">
      <c r="A70" s="2"/>
      <c r="B70" s="6"/>
      <c r="C70" s="6"/>
      <c r="D70" s="6"/>
      <c r="E70" s="6"/>
      <c r="F70" s="6"/>
      <c r="G70" s="6"/>
      <c r="H70" s="6"/>
      <c r="I70" s="6"/>
      <c r="J70" s="6"/>
      <c r="K70" s="2"/>
    </row>
    <row r="71" spans="1:11" ht="15.75" x14ac:dyDescent="0.25">
      <c r="A71" s="2"/>
      <c r="B71" s="6"/>
      <c r="C71" s="6"/>
      <c r="D71" s="6"/>
      <c r="E71" s="6"/>
      <c r="F71" s="6"/>
      <c r="G71" s="6"/>
      <c r="H71" s="6"/>
      <c r="I71" s="6"/>
      <c r="J71" s="6"/>
      <c r="K71" s="2"/>
    </row>
    <row r="72" spans="1:11" ht="15.75" x14ac:dyDescent="0.25">
      <c r="A72" s="2"/>
      <c r="B72" s="6"/>
      <c r="C72" s="6"/>
      <c r="D72" s="6"/>
      <c r="E72" s="6"/>
      <c r="F72" s="6"/>
      <c r="G72" s="6"/>
      <c r="H72" s="6"/>
      <c r="I72" s="6"/>
      <c r="J72" s="6"/>
      <c r="K72" s="2"/>
    </row>
    <row r="73" spans="1:11" ht="15.75" x14ac:dyDescent="0.25">
      <c r="A73" s="2"/>
      <c r="B73" s="6"/>
      <c r="C73" s="6"/>
      <c r="D73" s="6"/>
      <c r="E73" s="6"/>
      <c r="F73" s="6"/>
      <c r="G73" s="6"/>
      <c r="H73" s="6"/>
      <c r="I73" s="6"/>
      <c r="J73" s="6"/>
      <c r="K73" s="2"/>
    </row>
    <row r="74" spans="1:11" ht="15.75" x14ac:dyDescent="0.25">
      <c r="A74" s="2"/>
      <c r="B74" s="6"/>
      <c r="C74" s="6"/>
      <c r="D74" s="6"/>
      <c r="E74" s="6"/>
      <c r="F74" s="6"/>
      <c r="G74" s="6"/>
      <c r="H74" s="6"/>
      <c r="I74" s="6"/>
      <c r="J74" s="6"/>
      <c r="K74" s="2"/>
    </row>
    <row r="75" spans="1:11" ht="15.75" x14ac:dyDescent="0.25">
      <c r="A75" s="2"/>
      <c r="B75" s="6"/>
      <c r="C75" s="6"/>
      <c r="D75" s="6"/>
      <c r="E75" s="6"/>
      <c r="F75" s="6"/>
      <c r="G75" s="6"/>
      <c r="H75" s="6"/>
      <c r="I75" s="6"/>
      <c r="J75" s="6"/>
      <c r="K75" s="2"/>
    </row>
    <row r="76" spans="1:11" ht="15.75" x14ac:dyDescent="0.25">
      <c r="A76" s="2"/>
      <c r="B76" s="6"/>
      <c r="C76" s="6"/>
      <c r="D76" s="6"/>
      <c r="E76" s="6"/>
      <c r="F76" s="6"/>
      <c r="G76" s="6"/>
      <c r="H76" s="6"/>
      <c r="I76" s="6"/>
      <c r="J76" s="6"/>
      <c r="K76" s="2"/>
    </row>
    <row r="77" spans="1:11" ht="15.75" x14ac:dyDescent="0.25">
      <c r="A77" s="2"/>
      <c r="B77" s="6"/>
      <c r="C77" s="6"/>
      <c r="D77" s="6"/>
      <c r="E77" s="6"/>
      <c r="F77" s="6"/>
      <c r="G77" s="6"/>
      <c r="H77" s="6"/>
      <c r="I77" s="6"/>
      <c r="J77" s="6"/>
      <c r="K77" s="2"/>
    </row>
    <row r="78" spans="1:11" ht="15.75" x14ac:dyDescent="0.25">
      <c r="A78" s="2"/>
      <c r="B78" s="6"/>
      <c r="C78" s="6"/>
      <c r="D78" s="6"/>
      <c r="E78" s="6"/>
      <c r="F78" s="6"/>
      <c r="G78" s="6"/>
      <c r="H78" s="6"/>
      <c r="I78" s="6"/>
      <c r="J78" s="6"/>
      <c r="K78" s="2"/>
    </row>
    <row r="79" spans="1:11" ht="15.75" x14ac:dyDescent="0.25">
      <c r="A79" s="2"/>
      <c r="B79" s="6"/>
      <c r="C79" s="6"/>
      <c r="D79" s="6"/>
      <c r="E79" s="6"/>
      <c r="F79" s="6"/>
      <c r="G79" s="6"/>
      <c r="H79" s="6"/>
      <c r="I79" s="6"/>
      <c r="J79" s="6"/>
      <c r="K79" s="2"/>
    </row>
    <row r="80" spans="1:11" ht="15.75" x14ac:dyDescent="0.25">
      <c r="A80" s="2"/>
      <c r="B80" s="6"/>
      <c r="C80" s="6"/>
      <c r="D80" s="6"/>
      <c r="E80" s="6"/>
      <c r="F80" s="6"/>
      <c r="G80" s="6"/>
      <c r="H80" s="6"/>
      <c r="I80" s="6"/>
      <c r="J80" s="6"/>
      <c r="K80" s="2"/>
    </row>
    <row r="81" spans="1:11" ht="15.75" x14ac:dyDescent="0.25">
      <c r="A81" s="2"/>
      <c r="B81" s="6"/>
      <c r="C81" s="6"/>
      <c r="D81" s="6"/>
      <c r="E81" s="6"/>
      <c r="F81" s="6"/>
      <c r="G81" s="6"/>
      <c r="H81" s="6"/>
      <c r="I81" s="6"/>
      <c r="J81" s="6"/>
      <c r="K81" s="2"/>
    </row>
    <row r="82" spans="1:11" ht="15.75" x14ac:dyDescent="0.25">
      <c r="A82" s="2"/>
      <c r="B82" s="6"/>
      <c r="C82" s="6"/>
      <c r="D82" s="6"/>
      <c r="E82" s="6"/>
      <c r="F82" s="6"/>
      <c r="G82" s="6"/>
      <c r="H82" s="6"/>
      <c r="I82" s="6"/>
      <c r="J82" s="6"/>
      <c r="K82" s="2"/>
    </row>
    <row r="83" spans="1:11" ht="15.75" x14ac:dyDescent="0.25">
      <c r="A83" s="2"/>
      <c r="B83" s="6"/>
      <c r="C83" s="6"/>
      <c r="D83" s="6"/>
      <c r="E83" s="6"/>
      <c r="F83" s="6"/>
      <c r="G83" s="6"/>
      <c r="H83" s="6"/>
      <c r="I83" s="6"/>
      <c r="J83" s="6"/>
      <c r="K83" s="2"/>
    </row>
    <row r="84" spans="1:11" ht="15.75" x14ac:dyDescent="0.25">
      <c r="A84" s="2"/>
      <c r="B84" s="6"/>
      <c r="C84" s="6"/>
      <c r="D84" s="6"/>
      <c r="E84" s="6"/>
      <c r="F84" s="6"/>
      <c r="G84" s="6"/>
      <c r="H84" s="6"/>
      <c r="I84" s="6"/>
      <c r="J84" s="6"/>
      <c r="K84" s="2"/>
    </row>
    <row r="85" spans="1:11" ht="15.75" x14ac:dyDescent="0.25">
      <c r="A85" s="2"/>
      <c r="B85" s="6"/>
      <c r="C85" s="6"/>
      <c r="D85" s="6"/>
      <c r="E85" s="6"/>
      <c r="F85" s="6"/>
      <c r="G85" s="6"/>
      <c r="H85" s="6"/>
      <c r="I85" s="6"/>
      <c r="J85" s="6"/>
      <c r="K85" s="2"/>
    </row>
    <row r="86" spans="1:11" ht="15.75" x14ac:dyDescent="0.25">
      <c r="A86" s="2"/>
      <c r="B86" s="6"/>
      <c r="C86" s="6"/>
      <c r="D86" s="6"/>
      <c r="E86" s="6"/>
      <c r="F86" s="6"/>
      <c r="G86" s="6"/>
      <c r="H86" s="6"/>
      <c r="I86" s="6"/>
      <c r="J86" s="6"/>
      <c r="K86" s="2"/>
    </row>
    <row r="87" spans="1:11" ht="15.75" x14ac:dyDescent="0.25">
      <c r="A87" s="2"/>
      <c r="B87" s="6"/>
      <c r="C87" s="6"/>
      <c r="D87" s="6"/>
      <c r="E87" s="6"/>
      <c r="F87" s="6"/>
      <c r="G87" s="6"/>
      <c r="H87" s="6"/>
      <c r="I87" s="6"/>
      <c r="J87" s="6"/>
      <c r="K87" s="2"/>
    </row>
    <row r="88" spans="1:11" ht="15.75" x14ac:dyDescent="0.25">
      <c r="A88" s="2"/>
      <c r="B88" s="6"/>
      <c r="C88" s="6"/>
      <c r="D88" s="6"/>
      <c r="E88" s="6"/>
      <c r="F88" s="6"/>
      <c r="G88" s="6"/>
      <c r="H88" s="6"/>
      <c r="I88" s="6"/>
      <c r="J88" s="6"/>
      <c r="K88" s="2"/>
    </row>
    <row r="89" spans="1:11" ht="15.75" x14ac:dyDescent="0.25">
      <c r="A89" s="2"/>
      <c r="B89" s="6"/>
      <c r="C89" s="6"/>
      <c r="D89" s="6"/>
      <c r="E89" s="6"/>
      <c r="F89" s="6"/>
      <c r="G89" s="6"/>
      <c r="H89" s="6"/>
      <c r="I89" s="6"/>
      <c r="J89" s="6"/>
      <c r="K89" s="2"/>
    </row>
    <row r="90" spans="1:11" ht="15.75" x14ac:dyDescent="0.25">
      <c r="A90" s="2"/>
      <c r="B90" s="6"/>
      <c r="C90" s="6"/>
      <c r="D90" s="6"/>
      <c r="E90" s="6"/>
      <c r="F90" s="6"/>
      <c r="G90" s="6"/>
      <c r="H90" s="6"/>
      <c r="I90" s="6"/>
      <c r="J90" s="6"/>
      <c r="K90" s="2"/>
    </row>
    <row r="91" spans="1:11" ht="15.75" x14ac:dyDescent="0.25">
      <c r="A91" s="2"/>
      <c r="B91" s="6"/>
      <c r="C91" s="6"/>
      <c r="D91" s="6"/>
      <c r="E91" s="6"/>
      <c r="F91" s="6"/>
      <c r="G91" s="6"/>
      <c r="H91" s="6"/>
      <c r="I91" s="6"/>
      <c r="J91" s="6"/>
      <c r="K91" s="2"/>
    </row>
    <row r="92" spans="1:11" ht="15.75" x14ac:dyDescent="0.25">
      <c r="A92" s="2"/>
      <c r="B92" s="6"/>
      <c r="C92" s="6"/>
      <c r="D92" s="6"/>
      <c r="E92" s="6"/>
      <c r="F92" s="6"/>
      <c r="G92" s="6"/>
      <c r="H92" s="6"/>
      <c r="I92" s="6"/>
      <c r="J92" s="6"/>
      <c r="K92" s="2"/>
    </row>
    <row r="93" spans="1:11" ht="15.75" x14ac:dyDescent="0.25">
      <c r="A93" s="2"/>
      <c r="B93" s="6"/>
      <c r="C93" s="6"/>
      <c r="D93" s="6"/>
      <c r="E93" s="6"/>
      <c r="F93" s="6"/>
      <c r="G93" s="6"/>
      <c r="H93" s="6"/>
      <c r="I93" s="6"/>
      <c r="J93" s="6"/>
      <c r="K93" s="2"/>
    </row>
    <row r="94" spans="1:11" ht="15.75" x14ac:dyDescent="0.25">
      <c r="A94" s="2"/>
      <c r="B94" s="6"/>
      <c r="C94" s="6"/>
      <c r="D94" s="6"/>
      <c r="E94" s="6"/>
      <c r="F94" s="6"/>
      <c r="G94" s="6"/>
      <c r="H94" s="6"/>
      <c r="I94" s="6"/>
      <c r="J94" s="6"/>
      <c r="K94" s="2"/>
    </row>
    <row r="95" spans="1:11" ht="15.75" x14ac:dyDescent="0.25">
      <c r="A95" s="2"/>
      <c r="B95" s="6"/>
      <c r="C95" s="6"/>
      <c r="D95" s="6"/>
      <c r="E95" s="6"/>
      <c r="F95" s="6"/>
      <c r="G95" s="6"/>
      <c r="H95" s="6"/>
      <c r="I95" s="6"/>
      <c r="J95" s="6"/>
      <c r="K95" s="2"/>
    </row>
    <row r="96" spans="1:11" ht="15.75" x14ac:dyDescent="0.25">
      <c r="A96" s="2"/>
      <c r="B96" s="6"/>
      <c r="C96" s="6"/>
      <c r="D96" s="6"/>
      <c r="E96" s="6"/>
      <c r="F96" s="6"/>
      <c r="G96" s="6"/>
      <c r="H96" s="6"/>
      <c r="I96" s="6"/>
      <c r="J96" s="6"/>
      <c r="K96" s="2"/>
    </row>
    <row r="97" spans="1:11" ht="15.75" x14ac:dyDescent="0.25">
      <c r="A97" s="2"/>
      <c r="B97" s="6"/>
      <c r="C97" s="6"/>
      <c r="D97" s="6"/>
      <c r="E97" s="6"/>
      <c r="F97" s="6"/>
      <c r="G97" s="6"/>
      <c r="H97" s="6"/>
      <c r="I97" s="6"/>
      <c r="J97" s="6"/>
      <c r="K97" s="2"/>
    </row>
    <row r="98" spans="1:11" ht="15.75" x14ac:dyDescent="0.25">
      <c r="A98" s="2"/>
      <c r="B98" s="6"/>
      <c r="C98" s="6"/>
      <c r="D98" s="6"/>
      <c r="E98" s="6"/>
      <c r="F98" s="6"/>
      <c r="G98" s="6"/>
      <c r="H98" s="6"/>
      <c r="I98" s="6"/>
      <c r="J98" s="6"/>
      <c r="K98" s="2"/>
    </row>
    <row r="99" spans="1:11" ht="15.75" x14ac:dyDescent="0.25">
      <c r="A99" s="2"/>
      <c r="B99" s="6"/>
      <c r="C99" s="6"/>
      <c r="D99" s="6"/>
      <c r="E99" s="6"/>
      <c r="F99" s="6"/>
      <c r="G99" s="6"/>
      <c r="H99" s="6"/>
      <c r="I99" s="6"/>
      <c r="J99" s="6"/>
      <c r="K99" s="2"/>
    </row>
    <row r="100" spans="1:11" ht="15.75" x14ac:dyDescent="0.25">
      <c r="A100" s="2"/>
      <c r="B100" s="6"/>
      <c r="C100" s="6"/>
      <c r="D100" s="6"/>
      <c r="E100" s="6"/>
      <c r="F100" s="6"/>
      <c r="G100" s="6"/>
      <c r="H100" s="6"/>
      <c r="I100" s="6"/>
      <c r="J100" s="6"/>
      <c r="K100" s="2"/>
    </row>
    <row r="101" spans="1:11" ht="15.75" x14ac:dyDescent="0.25">
      <c r="A101" s="2"/>
      <c r="B101" s="6"/>
      <c r="C101" s="6"/>
      <c r="D101" s="6"/>
      <c r="E101" s="6"/>
      <c r="F101" s="6"/>
      <c r="G101" s="6"/>
      <c r="H101" s="6"/>
      <c r="I101" s="6"/>
      <c r="J101" s="6"/>
      <c r="K101" s="2"/>
    </row>
    <row r="102" spans="1:11" ht="15.75" x14ac:dyDescent="0.25">
      <c r="A102" s="2"/>
      <c r="B102" s="6"/>
      <c r="C102" s="6"/>
      <c r="D102" s="6"/>
      <c r="E102" s="6"/>
      <c r="F102" s="6"/>
      <c r="G102" s="6"/>
      <c r="H102" s="6"/>
      <c r="I102" s="6"/>
      <c r="J102" s="6"/>
      <c r="K102" s="2"/>
    </row>
    <row r="103" spans="1:11" ht="15.75" x14ac:dyDescent="0.25">
      <c r="A103" s="2"/>
      <c r="B103" s="6"/>
      <c r="C103" s="6"/>
      <c r="D103" s="6"/>
      <c r="E103" s="6"/>
      <c r="F103" s="6"/>
      <c r="G103" s="6"/>
      <c r="H103" s="6"/>
      <c r="I103" s="6"/>
      <c r="J103" s="6"/>
      <c r="K103" s="2"/>
    </row>
    <row r="104" spans="1:11" ht="15.75" x14ac:dyDescent="0.25">
      <c r="A104" s="2"/>
      <c r="B104" s="6"/>
      <c r="C104" s="6"/>
      <c r="D104" s="6"/>
      <c r="E104" s="6"/>
      <c r="F104" s="6"/>
      <c r="G104" s="6"/>
      <c r="H104" s="6"/>
      <c r="I104" s="6"/>
      <c r="J104" s="6"/>
      <c r="K104" s="2"/>
    </row>
    <row r="105" spans="1:11" ht="15.75" x14ac:dyDescent="0.25">
      <c r="A105" s="1"/>
      <c r="B105" s="5"/>
      <c r="C105" s="5"/>
      <c r="D105" s="5"/>
      <c r="E105" s="5"/>
      <c r="F105" s="5"/>
      <c r="G105" s="5"/>
      <c r="H105" s="5"/>
      <c r="I105" s="5"/>
      <c r="J105" s="5"/>
      <c r="K105" s="1"/>
    </row>
    <row r="106" spans="1:11" ht="15.75" x14ac:dyDescent="0.25">
      <c r="A106" s="1"/>
      <c r="B106" s="5"/>
      <c r="C106" s="5"/>
      <c r="D106" s="5"/>
      <c r="E106" s="5"/>
      <c r="F106" s="5"/>
      <c r="G106" s="5"/>
      <c r="H106" s="5"/>
      <c r="I106" s="5"/>
      <c r="J106" s="5"/>
      <c r="K106" s="1"/>
    </row>
  </sheetData>
  <scenarios current="0" sqref="C16 C43 C54:C56">
    <scenario name="His 50" locked="1" count="3" user="Lynn Davidson" comment="If the investment is $10 million, the price per barrel is $50, and the interest rate is 4 percent each year from 2017 to 2024">
      <inputCells r="C11" val="50" numFmtId="6"/>
      <inputCells r="C12" val="0.04" numFmtId="9"/>
      <inputCells r="C13" val="10000000" numFmtId="165"/>
    </scenario>
    <scenario name="His 70" locked="1" count="3" user="Lynn Davidson" comment="If the investment is $10 million, the price per barrel is $70, and the interest rate is 4 percent each year from 2017 to 2024">
      <inputCells r="C11" val="70" numFmtId="6"/>
      <inputCells r="C12" val="0.04" numFmtId="9"/>
      <inputCells r="C13" val="10000000" numFmtId="165"/>
    </scenario>
    <scenario name="His 90" locked="1" count="3" user="Lynn Davidson" comment="If the investment is $10 million, the price per barrel is $90, and the interest rate is 4 percent each year from 2017 to 2024">
      <inputCells r="C11" val="90" numFmtId="6"/>
      <inputCells r="C12" val="0.04" numFmtId="9"/>
      <inputCells r="C13" val="10000000" numFmtId="165"/>
    </scenario>
    <scenario name="His 110" locked="1" count="3" user="Lynn Davidson" comment="If the investment is $10 million, the price per barrel is $110, and the interest rate is 4 percent each year from 2017 to 2024">
      <inputCells r="C11" val="110" numFmtId="6"/>
      <inputCells r="C12" val="0.04" numFmtId="9"/>
      <inputCells r="C13" val="10000000" numFmtId="165"/>
    </scenario>
    <scenario name="Yours 50" locked="1" count="3" user="Lynn Davidson">
      <inputCells r="C11" val="50" numFmtId="6"/>
      <inputCells r="C12" val="0.04" numFmtId="9"/>
      <inputCells r="C13" val="5000000" numFmtId="165"/>
    </scenario>
    <scenario name="Yours 70" locked="1" count="3" user="Lynn Davidson">
      <inputCells r="C11" val="70" numFmtId="6"/>
      <inputCells r="C12" val="0.04" numFmtId="9"/>
      <inputCells r="C13" val="5000000" numFmtId="165"/>
    </scenario>
    <scenario name="Yours 90" locked="1" count="3" user="Lynn Davidson">
      <inputCells r="C11" val="90" numFmtId="6"/>
      <inputCells r="C12" val="0.04" numFmtId="9"/>
      <inputCells r="C13" val="5000000" numFmtId="165"/>
    </scenario>
    <scenario name="Yours 110" locked="1" count="3" user="Lynn Davidson">
      <inputCells r="C11" val="110" numFmtId="6"/>
      <inputCells r="C12" val="0.04" numFmtId="9"/>
      <inputCells r="C13" val="5000000" numFmtId="165"/>
    </scenario>
  </scenario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L17"/>
  <sheetViews>
    <sheetView showGridLines="0" workbookViewId="0">
      <selection activeCell="H20" sqref="H20"/>
    </sheetView>
  </sheetViews>
  <sheetFormatPr defaultRowHeight="15" outlineLevelRow="1" outlineLevelCol="1" x14ac:dyDescent="0.25"/>
  <cols>
    <col min="3" max="3" width="24.85546875" bestFit="1" customWidth="1"/>
    <col min="4" max="12" width="13.5703125" bestFit="1" customWidth="1" outlineLevel="1"/>
  </cols>
  <sheetData>
    <row r="1" spans="2:12" ht="15.75" thickBot="1" x14ac:dyDescent="0.3"/>
    <row r="2" spans="2:12" ht="15.75" x14ac:dyDescent="0.25">
      <c r="B2" s="50" t="s">
        <v>57</v>
      </c>
      <c r="C2" s="50"/>
      <c r="D2" s="51"/>
      <c r="E2" s="51"/>
      <c r="F2" s="51"/>
      <c r="G2" s="51"/>
      <c r="H2" s="51"/>
      <c r="I2" s="51"/>
      <c r="J2" s="51"/>
      <c r="K2" s="51"/>
      <c r="L2" s="51"/>
    </row>
    <row r="3" spans="2:12" ht="15.75" collapsed="1" x14ac:dyDescent="0.25">
      <c r="B3" s="52"/>
      <c r="C3" s="52"/>
      <c r="D3" s="53" t="s">
        <v>59</v>
      </c>
      <c r="E3" s="53" t="s">
        <v>45</v>
      </c>
      <c r="F3" s="53" t="s">
        <v>47</v>
      </c>
      <c r="G3" s="53" t="s">
        <v>49</v>
      </c>
      <c r="H3" s="53" t="s">
        <v>51</v>
      </c>
      <c r="I3" s="53" t="s">
        <v>53</v>
      </c>
      <c r="J3" s="53" t="s">
        <v>54</v>
      </c>
      <c r="K3" s="53" t="s">
        <v>55</v>
      </c>
      <c r="L3" s="53" t="s">
        <v>56</v>
      </c>
    </row>
    <row r="4" spans="2:12" ht="78.75" hidden="1" outlineLevel="1" x14ac:dyDescent="0.25">
      <c r="B4" s="37"/>
      <c r="C4" s="37"/>
      <c r="D4" s="31"/>
      <c r="E4" s="38" t="s">
        <v>46</v>
      </c>
      <c r="F4" s="38" t="s">
        <v>48</v>
      </c>
      <c r="G4" s="38" t="s">
        <v>50</v>
      </c>
      <c r="H4" s="38" t="s">
        <v>52</v>
      </c>
      <c r="I4" s="38"/>
      <c r="J4" s="38"/>
      <c r="K4" s="38"/>
      <c r="L4" s="38"/>
    </row>
    <row r="5" spans="2:12" x14ac:dyDescent="0.25">
      <c r="B5" s="44" t="s">
        <v>58</v>
      </c>
      <c r="C5" s="44"/>
      <c r="D5" s="36"/>
      <c r="E5" s="36"/>
      <c r="F5" s="36"/>
      <c r="G5" s="36"/>
      <c r="H5" s="36"/>
      <c r="I5" s="36"/>
      <c r="J5" s="36"/>
      <c r="K5" s="36"/>
      <c r="L5" s="36"/>
    </row>
    <row r="6" spans="2:12" outlineLevel="1" x14ac:dyDescent="0.25">
      <c r="B6" s="45"/>
      <c r="C6" s="45" t="s">
        <v>69</v>
      </c>
      <c r="D6" s="32">
        <v>50</v>
      </c>
      <c r="E6" s="47">
        <v>50</v>
      </c>
      <c r="F6" s="47">
        <v>70</v>
      </c>
      <c r="G6" s="47">
        <v>90</v>
      </c>
      <c r="H6" s="47">
        <v>110</v>
      </c>
      <c r="I6" s="47">
        <v>50</v>
      </c>
      <c r="J6" s="47">
        <v>70</v>
      </c>
      <c r="K6" s="47">
        <v>90</v>
      </c>
      <c r="L6" s="47">
        <v>110</v>
      </c>
    </row>
    <row r="7" spans="2:12" outlineLevel="1" x14ac:dyDescent="0.25">
      <c r="B7" s="45"/>
      <c r="C7" s="45" t="s">
        <v>19</v>
      </c>
      <c r="D7" s="33">
        <v>0.04</v>
      </c>
      <c r="E7" s="48">
        <v>0.04</v>
      </c>
      <c r="F7" s="48">
        <v>0.04</v>
      </c>
      <c r="G7" s="48">
        <v>0.04</v>
      </c>
      <c r="H7" s="48">
        <v>0.04</v>
      </c>
      <c r="I7" s="48">
        <v>0.04</v>
      </c>
      <c r="J7" s="48">
        <v>0.04</v>
      </c>
      <c r="K7" s="48">
        <v>0.04</v>
      </c>
      <c r="L7" s="48">
        <v>0.04</v>
      </c>
    </row>
    <row r="8" spans="2:12" outlineLevel="1" x14ac:dyDescent="0.25">
      <c r="B8" s="45"/>
      <c r="C8" s="45" t="s">
        <v>68</v>
      </c>
      <c r="D8" s="34">
        <v>10000000</v>
      </c>
      <c r="E8" s="49">
        <v>10000000</v>
      </c>
      <c r="F8" s="49">
        <v>10000000</v>
      </c>
      <c r="G8" s="49">
        <v>10000000</v>
      </c>
      <c r="H8" s="49">
        <v>10000000</v>
      </c>
      <c r="I8" s="49">
        <v>5000000</v>
      </c>
      <c r="J8" s="49">
        <v>5000000</v>
      </c>
      <c r="K8" s="49">
        <v>5000000</v>
      </c>
      <c r="L8" s="49">
        <v>5000000</v>
      </c>
    </row>
    <row r="9" spans="2:12" x14ac:dyDescent="0.25">
      <c r="B9" s="44" t="s">
        <v>60</v>
      </c>
      <c r="C9" s="44"/>
      <c r="D9" s="36"/>
      <c r="E9" s="36"/>
      <c r="F9" s="36"/>
      <c r="G9" s="36"/>
      <c r="H9" s="36"/>
      <c r="I9" s="36"/>
      <c r="J9" s="36"/>
      <c r="K9" s="36"/>
      <c r="L9" s="36"/>
    </row>
    <row r="10" spans="2:12" outlineLevel="1" x14ac:dyDescent="0.25">
      <c r="B10" s="45"/>
      <c r="C10" s="45" t="s">
        <v>67</v>
      </c>
      <c r="D10" s="35">
        <v>4200450</v>
      </c>
      <c r="E10" s="35">
        <v>4200450</v>
      </c>
      <c r="F10" s="35">
        <v>5775790</v>
      </c>
      <c r="G10" s="35">
        <v>7351130</v>
      </c>
      <c r="H10" s="35">
        <v>8926470</v>
      </c>
      <c r="I10" s="35">
        <v>4200450</v>
      </c>
      <c r="J10" s="35">
        <v>5775790</v>
      </c>
      <c r="K10" s="35">
        <v>7351130</v>
      </c>
      <c r="L10" s="35">
        <v>8926470</v>
      </c>
    </row>
    <row r="11" spans="2:12" outlineLevel="1" x14ac:dyDescent="0.25">
      <c r="B11" s="45"/>
      <c r="C11" s="45" t="s">
        <v>66</v>
      </c>
      <c r="D11" s="35">
        <v>5200450</v>
      </c>
      <c r="E11" s="35">
        <v>5200450</v>
      </c>
      <c r="F11" s="35">
        <v>6775790</v>
      </c>
      <c r="G11" s="35">
        <v>8351130</v>
      </c>
      <c r="H11" s="35">
        <v>9926470</v>
      </c>
      <c r="I11" s="35">
        <v>5200450</v>
      </c>
      <c r="J11" s="35">
        <v>6775790</v>
      </c>
      <c r="K11" s="35">
        <v>8351130</v>
      </c>
      <c r="L11" s="35">
        <v>9926470</v>
      </c>
    </row>
    <row r="12" spans="2:12" outlineLevel="1" x14ac:dyDescent="0.25">
      <c r="B12" s="45"/>
      <c r="C12" s="45" t="s">
        <v>65</v>
      </c>
      <c r="D12" s="35">
        <v>4200450</v>
      </c>
      <c r="E12" s="35">
        <v>4200450</v>
      </c>
      <c r="F12" s="35">
        <v>5775790</v>
      </c>
      <c r="G12" s="35">
        <v>7351130</v>
      </c>
      <c r="H12" s="35">
        <v>8926470</v>
      </c>
      <c r="I12" s="35">
        <v>4200450</v>
      </c>
      <c r="J12" s="35">
        <v>5775790</v>
      </c>
      <c r="K12" s="35">
        <v>7351130</v>
      </c>
      <c r="L12" s="35">
        <v>8926470</v>
      </c>
    </row>
    <row r="13" spans="2:12" outlineLevel="1" x14ac:dyDescent="0.25">
      <c r="B13" s="45"/>
      <c r="C13" s="45"/>
      <c r="D13" s="31"/>
      <c r="E13" s="31"/>
      <c r="F13" s="31"/>
      <c r="G13" s="31"/>
      <c r="H13" s="31"/>
      <c r="I13" s="31"/>
      <c r="J13" s="31"/>
      <c r="K13" s="31"/>
      <c r="L13" s="31"/>
    </row>
    <row r="14" spans="2:12" ht="15.75" outlineLevel="1" thickBot="1" x14ac:dyDescent="0.3">
      <c r="B14" s="46"/>
      <c r="C14" s="54" t="s">
        <v>64</v>
      </c>
      <c r="D14" s="55">
        <v>5094480.5293005696</v>
      </c>
      <c r="E14" s="55">
        <v>5094480.5293005696</v>
      </c>
      <c r="F14" s="55">
        <v>6464341.3988657901</v>
      </c>
      <c r="G14" s="55">
        <v>7834202.2684310004</v>
      </c>
      <c r="H14" s="55">
        <v>9204063.1379962191</v>
      </c>
      <c r="I14" s="55">
        <v>5094480.5293005696</v>
      </c>
      <c r="J14" s="55">
        <v>6464341.3988657901</v>
      </c>
      <c r="K14" s="55">
        <v>7834202.2684310004</v>
      </c>
      <c r="L14" s="55">
        <v>9204063.1379962191</v>
      </c>
    </row>
    <row r="15" spans="2:12" x14ac:dyDescent="0.25">
      <c r="B15" t="s">
        <v>61</v>
      </c>
    </row>
    <row r="16" spans="2:12" x14ac:dyDescent="0.25">
      <c r="B16" t="s">
        <v>62</v>
      </c>
    </row>
    <row r="17" spans="2:2" x14ac:dyDescent="0.25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Fracking oil spreadsheet</vt:lpstr>
      <vt:lpstr>Scenario Summary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Prof Scofied</cp:lastModifiedBy>
  <dcterms:created xsi:type="dcterms:W3CDTF">2015-07-11T15:16:45Z</dcterms:created>
  <dcterms:modified xsi:type="dcterms:W3CDTF">2018-05-26T19:12:54Z</dcterms:modified>
</cp:coreProperties>
</file>